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2.xml" ContentType="application/vnd.openxmlformats-officedocument.drawingml.chart+xml"/>
  <Override PartName="/xl/drawings/drawing22.xml" ContentType="application/vnd.openxmlformats-officedocument.drawing+xml"/>
  <Override PartName="/xl/charts/chart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xml" ContentType="application/vnd.openxmlformats-officedocument.drawingml.chart+xml"/>
  <Override PartName="/xl/drawings/drawing25.xml" ContentType="application/vnd.openxmlformats-officedocument.drawing+xml"/>
  <Override PartName="/xl/charts/chart5.xml" ContentType="application/vnd.openxmlformats-officedocument.drawingml.chart+xml"/>
  <Override PartName="/xl/drawings/drawing26.xml" ContentType="application/vnd.openxmlformats-officedocument.drawing+xml"/>
  <Override PartName="/xl/charts/chart6.xml" ContentType="application/vnd.openxmlformats-officedocument.drawingml.chart+xml"/>
  <Override PartName="/xl/drawings/drawing27.xml" ContentType="application/vnd.openxmlformats-officedocument.drawing+xml"/>
  <Override PartName="/xl/charts/chart7.xml" ContentType="application/vnd.openxmlformats-officedocument.drawingml.chart+xml"/>
  <Override PartName="/xl/drawings/drawing28.xml" ContentType="application/vnd.openxmlformats-officedocument.drawing+xml"/>
  <Override PartName="/xl/charts/chart8.xml" ContentType="application/vnd.openxmlformats-officedocument.drawingml.chart+xml"/>
  <Override PartName="/xl/drawings/drawing2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8\"/>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TODOS LOS AÑOS" sheetId="6" r:id="rId16"/>
    <sheet name="Casos PS y Region" sheetId="15" state="hidden" r:id="rId17"/>
    <sheet name="Gráfico Barra Por Año" sheetId="23" state="hidden" r:id="rId18"/>
    <sheet name="Tasas de Uso" sheetId="13" r:id="rId19"/>
    <sheet name="CASOS" sheetId="21" state="hidden" r:id="rId20"/>
    <sheet name="Gráfico Casos por Año GES" sheetId="20" r:id="rId21"/>
    <sheet name="Gráfico Casos por Año Calendari" sheetId="19" r:id="rId22"/>
    <sheet name="Gráficos Casos Acumulados" sheetId="12" state="hidden" r:id="rId23"/>
    <sheet name="Gráfico Tipo Atención" sheetId="14" r:id="rId24"/>
    <sheet name="GrafPorGrupdeDS" sheetId="33" r:id="rId25"/>
    <sheet name="PorGrpPrSal" sheetId="24" state="hidden" r:id="rId26"/>
    <sheet name="CasosSexo" sheetId="29" state="hidden" r:id="rId27"/>
    <sheet name="ProbSalModAmbFre" sheetId="30" r:id="rId28"/>
    <sheet name="ProbSalModHosFre" sheetId="31" r:id="rId29"/>
    <sheet name="ProbSalModMixFre" sheetId="32" r:id="rId30"/>
    <sheet name="POBOBJ" sheetId="18" state="hidden" r:id="rId31"/>
  </sheets>
  <definedNames>
    <definedName name="_xlnm._FilterDatabase" localSheetId="15" hidden="1">'TODOS LOS AÑOS'!$A$4:$A$59</definedName>
    <definedName name="_xlnm.Print_Area" localSheetId="19">CASOS!$A$85:$G$165</definedName>
    <definedName name="_xlnm.Print_Area" localSheetId="20">'Gráfico Casos por Año GES'!$E$40:$G$45</definedName>
    <definedName name="_xlnm.Print_Area" localSheetId="0">Indice!$A$1:$E$61</definedName>
    <definedName name="_xlnm.Print_Area" localSheetId="30">POBOBJ!$M$1:$R$33</definedName>
    <definedName name="_xlnm.Print_Area" localSheetId="25">PorGrpPrSal!$A$60:$B$72</definedName>
    <definedName name="_xlnm.Print_Area" localSheetId="18">'Tasas de Uso'!$A$5:$E$87</definedName>
    <definedName name="_xlnm.Print_Area" localSheetId="15">'TODOS LOS AÑOS'!$A$1:$N$48</definedName>
    <definedName name="CASOS">CASOS!$A$1:$C$81</definedName>
    <definedName name="_xlnm.Criteria" localSheetId="15">'TODOS LOS AÑOS'!#REF!</definedName>
    <definedName name="DATFON" localSheetId="25">PorGrpPrSal!#REF!</definedName>
    <definedName name="DATFON">POBOBJ!$F$1:$F$81</definedName>
    <definedName name="DATISA" localSheetId="25">PorGrpPrSal!#REF!</definedName>
    <definedName name="DATISA">POBOBJ!$G$1:$G$81</definedName>
    <definedName name="DATOS" localSheetId="25">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TIPATE" localSheetId="25">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P41" i="33" l="1"/>
  <c r="P40" i="33"/>
  <c r="P39" i="33"/>
  <c r="P38" i="33"/>
  <c r="P37" i="33"/>
  <c r="CP85" i="6" l="1"/>
  <c r="CO85" i="6"/>
  <c r="L28"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L6" i="40"/>
  <c r="K6" i="40"/>
  <c r="L5" i="40"/>
  <c r="K5" i="40"/>
  <c r="CN85" i="6" l="1"/>
  <c r="CM85" i="6"/>
  <c r="L85" i="40"/>
  <c r="K85" i="40"/>
  <c r="P42" i="33" l="1"/>
  <c r="K44" i="39"/>
  <c r="CI43" i="6"/>
  <c r="CG43" i="6"/>
  <c r="P45" i="33" l="1"/>
  <c r="P49" i="33"/>
  <c r="P48" i="33"/>
  <c r="P47" i="33"/>
  <c r="P46" i="33"/>
  <c r="P44" i="33"/>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46" i="13"/>
  <c r="CL85" i="6" l="1"/>
  <c r="CK85" i="6"/>
  <c r="J86" i="40"/>
  <c r="I86" i="40"/>
  <c r="H86" i="40"/>
  <c r="G86" i="40"/>
  <c r="F86" i="40"/>
  <c r="E86" i="40"/>
  <c r="D86" i="40"/>
  <c r="C86" i="40"/>
  <c r="K86" i="40" l="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G53" i="20" s="1"/>
  <c r="CE85" i="6"/>
  <c r="F53" i="20" s="1"/>
  <c r="H53" i="20" s="1"/>
  <c r="I53" i="20" l="1"/>
  <c r="J53"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F44" i="19" s="1"/>
  <c r="L86" i="39"/>
  <c r="G44" i="19" s="1"/>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H52" i="20" s="1"/>
  <c r="BX85" i="6"/>
  <c r="G52" i="20" s="1"/>
  <c r="J52" i="20" l="1"/>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8" i="18"/>
  <c r="F68" i="18"/>
  <c r="G70" i="18"/>
  <c r="F70" i="18"/>
  <c r="G57" i="18"/>
  <c r="F57" i="18"/>
  <c r="G63" i="18"/>
  <c r="F63" i="18"/>
  <c r="G67" i="18"/>
  <c r="F67" i="18"/>
  <c r="G66" i="18"/>
  <c r="F66" i="18"/>
  <c r="G65" i="18"/>
  <c r="F65" i="18"/>
  <c r="G64" i="18"/>
  <c r="F64" i="18"/>
  <c r="G60" i="18"/>
  <c r="F60" i="18"/>
  <c r="G59" i="18"/>
  <c r="F59" i="18"/>
  <c r="G62" i="18"/>
  <c r="F62" i="18"/>
  <c r="G61" i="18"/>
  <c r="F61" i="18"/>
  <c r="G54" i="18"/>
  <c r="F54" i="18"/>
  <c r="G58" i="18"/>
  <c r="F58" i="18"/>
  <c r="G55" i="18"/>
  <c r="F55" i="18"/>
  <c r="G56" i="18"/>
  <c r="F56"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0" i="18"/>
  <c r="F30" i="18"/>
  <c r="O29" i="18"/>
  <c r="N29" i="18"/>
  <c r="G31" i="18"/>
  <c r="F31" i="18"/>
  <c r="O28" i="18"/>
  <c r="N28" i="18"/>
  <c r="G29" i="18"/>
  <c r="F29" i="18"/>
  <c r="G28" i="18"/>
  <c r="F28" i="18"/>
  <c r="G27" i="18"/>
  <c r="F27" i="18"/>
  <c r="G16" i="18"/>
  <c r="F16" i="18"/>
  <c r="G26" i="18"/>
  <c r="F26" i="18"/>
  <c r="G25" i="18"/>
  <c r="F25" i="18"/>
  <c r="O22" i="18"/>
  <c r="N22" i="18"/>
  <c r="G22" i="18"/>
  <c r="F22" i="18"/>
  <c r="O21" i="18"/>
  <c r="N21" i="18"/>
  <c r="G21" i="18"/>
  <c r="F21" i="18"/>
  <c r="O20" i="18"/>
  <c r="N20" i="18"/>
  <c r="G23" i="18"/>
  <c r="F23" i="18"/>
  <c r="O19" i="18"/>
  <c r="N19" i="18"/>
  <c r="G13" i="18"/>
  <c r="F13" i="18"/>
  <c r="G19" i="18"/>
  <c r="F19" i="18"/>
  <c r="G20" i="18"/>
  <c r="F20" i="18"/>
  <c r="G17" i="18"/>
  <c r="F17" i="18"/>
  <c r="G18" i="18"/>
  <c r="F18" i="18"/>
  <c r="G14" i="18"/>
  <c r="F14" i="18"/>
  <c r="O13" i="18"/>
  <c r="N13" i="18"/>
  <c r="G15" i="18"/>
  <c r="F15"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G6" i="29" l="1"/>
  <c r="G7" i="29"/>
  <c r="F5" i="24"/>
  <c r="G5" i="24" s="1"/>
  <c r="F7" i="24"/>
  <c r="E47" i="8"/>
  <c r="G47" i="16"/>
  <c r="J5" i="24"/>
  <c r="J6" i="24"/>
  <c r="J7" i="24"/>
  <c r="C8" i="29"/>
  <c r="C5" i="29"/>
  <c r="F47" i="8"/>
  <c r="M5" i="24"/>
  <c r="M6" i="24"/>
  <c r="M7" i="24"/>
  <c r="M8" i="24" s="1"/>
  <c r="N5" i="24"/>
  <c r="O5" i="24" s="1"/>
  <c r="N7" i="24"/>
  <c r="O7" i="24" s="1"/>
  <c r="E8" i="29"/>
  <c r="S5" i="24"/>
  <c r="S6" i="24"/>
  <c r="S7" i="24"/>
  <c r="C6" i="29"/>
  <c r="F8" i="29"/>
  <c r="G8" i="29" s="1"/>
  <c r="I7" i="24"/>
  <c r="T5" i="24"/>
  <c r="T6" i="24"/>
  <c r="T7" i="24"/>
  <c r="U7" i="24" s="1"/>
  <c r="E6" i="29"/>
  <c r="AA5" i="24"/>
  <c r="AA6" i="24"/>
  <c r="AA7" i="24"/>
  <c r="AC7" i="24" s="1"/>
  <c r="G47" i="8"/>
  <c r="H66" i="16"/>
  <c r="AB5" i="24"/>
  <c r="AB6" i="24"/>
  <c r="AC6" i="24" s="1"/>
  <c r="AB7" i="24"/>
  <c r="I5" i="24"/>
  <c r="K5" i="24" s="1"/>
  <c r="AI5" i="24"/>
  <c r="AK5" i="24" s="1"/>
  <c r="AI6" i="24"/>
  <c r="AK6" i="24" s="1"/>
  <c r="AI7" i="24"/>
  <c r="AK7" i="24" s="1"/>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H33" i="18"/>
  <c r="O6" i="24"/>
  <c r="G39" i="12"/>
  <c r="H39" i="12" s="1"/>
  <c r="G37" i="12"/>
  <c r="I37" i="12" s="1"/>
  <c r="H41" i="20"/>
  <c r="G40" i="12"/>
  <c r="H40" i="12" s="1"/>
  <c r="G75" i="22"/>
  <c r="O4" i="24"/>
  <c r="J41" i="20"/>
  <c r="I8" i="24"/>
  <c r="G7" i="24"/>
  <c r="H79" i="18"/>
  <c r="H70" i="18"/>
  <c r="H7" i="18"/>
  <c r="H75" i="18"/>
  <c r="G81" i="24"/>
  <c r="G77" i="24"/>
  <c r="H17" i="18"/>
  <c r="H30" i="18"/>
  <c r="H74" i="18"/>
  <c r="H78" i="18"/>
  <c r="O3" i="18"/>
  <c r="J78" i="18" s="1"/>
  <c r="H28" i="18"/>
  <c r="H35" i="18"/>
  <c r="H76" i="18"/>
  <c r="H41" i="18"/>
  <c r="H53" i="18"/>
  <c r="H67" i="18"/>
  <c r="H11" i="18"/>
  <c r="H10" i="18"/>
  <c r="H27" i="18"/>
  <c r="H36" i="18"/>
  <c r="H7" i="13"/>
  <c r="H25" i="18"/>
  <c r="H34" i="18"/>
  <c r="H44" i="18"/>
  <c r="H49" i="18"/>
  <c r="H61" i="18"/>
  <c r="H63" i="18"/>
  <c r="H71" i="18"/>
  <c r="H51" i="18"/>
  <c r="H9" i="18"/>
  <c r="H23" i="18"/>
  <c r="H2" i="18"/>
  <c r="H50" i="18"/>
  <c r="H12" i="18"/>
  <c r="H32" i="18"/>
  <c r="L48" i="33"/>
  <c r="K4" i="24"/>
  <c r="AK4" i="24"/>
  <c r="K6" i="24"/>
  <c r="U4" i="24"/>
  <c r="S8"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0" i="18"/>
  <c r="H47" i="18"/>
  <c r="H69" i="18"/>
  <c r="D40" i="14"/>
  <c r="H55" i="18"/>
  <c r="H68" i="18"/>
  <c r="H37" i="18"/>
  <c r="H45" i="18"/>
  <c r="H65" i="18"/>
  <c r="H73" i="18"/>
  <c r="H81" i="18"/>
  <c r="E42" i="14"/>
  <c r="H24" i="18"/>
  <c r="O4" i="18"/>
  <c r="J25" i="18" s="1"/>
  <c r="H80" i="18"/>
  <c r="H29" i="18"/>
  <c r="G65" i="24"/>
  <c r="H39" i="18"/>
  <c r="H57"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6" i="18"/>
  <c r="G30" i="24"/>
  <c r="E55" i="24"/>
  <c r="G55" i="24"/>
  <c r="E21" i="24"/>
  <c r="G21" i="24"/>
  <c r="H13" i="18"/>
  <c r="H59"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6" i="18"/>
  <c r="E74" i="24"/>
  <c r="G74" i="24"/>
  <c r="G37" i="24"/>
  <c r="E58" i="24"/>
  <c r="G58" i="24"/>
  <c r="G52" i="24"/>
  <c r="F52" i="24"/>
  <c r="H8" i="18"/>
  <c r="H18" i="18"/>
  <c r="H38" i="18"/>
  <c r="H58" i="18"/>
  <c r="G73" i="24"/>
  <c r="G38" i="24"/>
  <c r="H48" i="18"/>
  <c r="H64" i="18"/>
  <c r="F27" i="24"/>
  <c r="G27" i="24"/>
  <c r="D41" i="14"/>
  <c r="H40" i="18"/>
  <c r="G50" i="24"/>
  <c r="E50" i="24"/>
  <c r="H19" i="18"/>
  <c r="H77" i="18"/>
  <c r="E46" i="24"/>
  <c r="G46" i="24"/>
  <c r="H6" i="18"/>
  <c r="H14" i="18"/>
  <c r="G45" i="24"/>
  <c r="G76" i="24"/>
  <c r="H15" i="18"/>
  <c r="H54" i="18"/>
  <c r="H60" i="18"/>
  <c r="E41" i="24"/>
  <c r="E44" i="24"/>
  <c r="G44" i="24"/>
  <c r="G64" i="24"/>
  <c r="E67" i="24"/>
  <c r="G67" i="24"/>
  <c r="H4" i="18"/>
  <c r="H21" i="18"/>
  <c r="O2" i="18"/>
  <c r="J54" i="18" s="1"/>
  <c r="H62" i="18"/>
  <c r="H72" i="18"/>
  <c r="E41" i="14"/>
  <c r="E77" i="24"/>
  <c r="H3" i="18"/>
  <c r="H22" i="18"/>
  <c r="H26" i="18"/>
  <c r="E40" i="14"/>
  <c r="G83" i="18"/>
  <c r="H31" i="18"/>
  <c r="N4" i="18"/>
  <c r="I33" i="18" s="1"/>
  <c r="N3" i="18"/>
  <c r="I77" i="18" s="1"/>
  <c r="D42" i="14"/>
  <c r="N8" i="24" l="1"/>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8" i="18"/>
  <c r="I20"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1" i="18"/>
  <c r="J26" i="18"/>
  <c r="J10" i="18"/>
  <c r="I67" i="18"/>
  <c r="I21" i="18"/>
  <c r="J62" i="18"/>
  <c r="I19" i="18"/>
  <c r="J39" i="18"/>
  <c r="J19" i="18"/>
  <c r="J17" i="18"/>
  <c r="J32" i="18"/>
  <c r="I15" i="18"/>
  <c r="I9" i="18"/>
  <c r="J20" i="18"/>
  <c r="J3" i="18"/>
  <c r="J9" i="18"/>
  <c r="I79" i="18"/>
  <c r="J12" i="18"/>
  <c r="I3" i="18"/>
  <c r="J13" i="18"/>
  <c r="J8" i="18"/>
  <c r="J27" i="18"/>
  <c r="J34" i="18"/>
  <c r="I69" i="18"/>
  <c r="J31" i="18"/>
  <c r="J57" i="18"/>
  <c r="J15" i="18"/>
  <c r="P3" i="18"/>
  <c r="K76" i="18" s="1"/>
  <c r="I58" i="18"/>
  <c r="I38" i="18"/>
  <c r="J37" i="18"/>
  <c r="I32" i="18"/>
  <c r="J35" i="18"/>
  <c r="J16" i="18"/>
  <c r="J30" i="18"/>
  <c r="J2" i="18"/>
  <c r="Q10" i="18" s="1"/>
  <c r="J6" i="18"/>
  <c r="J11" i="18"/>
  <c r="J33" i="18"/>
  <c r="I11" i="18"/>
  <c r="I14" i="18"/>
  <c r="I4" i="18"/>
  <c r="J14" i="18"/>
  <c r="J5" i="18"/>
  <c r="J22" i="18"/>
  <c r="J38" i="18"/>
  <c r="J7" i="18"/>
  <c r="I46" i="33"/>
  <c r="F45" i="33"/>
  <c r="E44" i="33"/>
  <c r="E45" i="33"/>
  <c r="I47" i="33"/>
  <c r="F44" i="33"/>
  <c r="I45" i="33"/>
  <c r="F46" i="33"/>
  <c r="H46" i="33"/>
  <c r="H44" i="33"/>
  <c r="P2" i="18"/>
  <c r="K58" i="18" s="1"/>
  <c r="P4" i="18"/>
  <c r="K6" i="18" s="1"/>
  <c r="H83" i="18"/>
  <c r="I45" i="18"/>
  <c r="I53" i="18"/>
  <c r="I60" i="18"/>
  <c r="I57" i="18"/>
  <c r="F42" i="14"/>
  <c r="I55" i="18"/>
  <c r="I51" i="18"/>
  <c r="I66" i="18"/>
  <c r="I56" i="18"/>
  <c r="I35" i="18"/>
  <c r="I24" i="18"/>
  <c r="I30" i="18"/>
  <c r="I6" i="18"/>
  <c r="I23" i="18"/>
  <c r="I17" i="18"/>
  <c r="I31" i="18"/>
  <c r="I12" i="18"/>
  <c r="I10" i="18"/>
  <c r="J71" i="18"/>
  <c r="J64" i="18"/>
  <c r="J56" i="18"/>
  <c r="J46" i="18"/>
  <c r="J60" i="18"/>
  <c r="J55" i="18"/>
  <c r="O5" i="18"/>
  <c r="J69" i="18"/>
  <c r="J52" i="18"/>
  <c r="J49" i="18"/>
  <c r="J40" i="18"/>
  <c r="J68" i="18"/>
  <c r="J67" i="18"/>
  <c r="J42" i="18"/>
  <c r="J44" i="18"/>
  <c r="J59" i="18"/>
  <c r="J61" i="18"/>
  <c r="J48" i="18"/>
  <c r="J70" i="18"/>
  <c r="J63" i="18"/>
  <c r="J58" i="18"/>
  <c r="J47" i="18"/>
  <c r="J45" i="18"/>
  <c r="J66" i="18"/>
  <c r="J50" i="18"/>
  <c r="J41" i="18"/>
  <c r="J72" i="18"/>
  <c r="J53" i="18"/>
  <c r="I36" i="18"/>
  <c r="I16"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9"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2" i="18"/>
  <c r="K5" i="18"/>
  <c r="K78" i="18"/>
  <c r="K21" i="18"/>
  <c r="K79" i="18"/>
  <c r="K73" i="18"/>
  <c r="P23" i="18"/>
  <c r="K59" i="18"/>
  <c r="K52" i="18"/>
  <c r="P14" i="18"/>
  <c r="P32" i="18"/>
  <c r="K80" i="18"/>
  <c r="K60" i="18"/>
  <c r="K62" i="18"/>
  <c r="K72" i="18"/>
  <c r="K54" i="18"/>
  <c r="R31" i="18" s="1"/>
  <c r="K2" i="18"/>
  <c r="K24" i="18"/>
  <c r="K39" i="18"/>
  <c r="K11" i="18"/>
  <c r="K12" i="18"/>
  <c r="K35" i="18"/>
  <c r="K25" i="18"/>
  <c r="K30" i="18"/>
  <c r="K37" i="18"/>
  <c r="K9" i="18"/>
  <c r="K27" i="18"/>
  <c r="K29" i="18"/>
  <c r="K17" i="18"/>
  <c r="K34" i="18"/>
  <c r="K36" i="18"/>
  <c r="K7" i="18"/>
  <c r="K28" i="18"/>
  <c r="K33" i="18"/>
  <c r="K10" i="18"/>
  <c r="K20" i="18"/>
  <c r="K32" i="18"/>
  <c r="K23" i="18"/>
  <c r="K42" i="18"/>
  <c r="K3" i="18"/>
  <c r="K19" i="18"/>
  <c r="K31" i="18"/>
  <c r="E45" i="14"/>
  <c r="K15" i="18"/>
  <c r="K14" i="18"/>
  <c r="K13" i="18"/>
  <c r="D44" i="14"/>
  <c r="P5" i="18"/>
  <c r="K69" i="18"/>
  <c r="K47" i="18"/>
  <c r="K55" i="18"/>
  <c r="K50" i="18"/>
  <c r="K41" i="18"/>
  <c r="K51" i="18"/>
  <c r="K44" i="18"/>
  <c r="K53" i="18"/>
  <c r="K71" i="18"/>
  <c r="K70" i="18"/>
  <c r="K61" i="18"/>
  <c r="K45" i="18"/>
  <c r="K57" i="18"/>
  <c r="K49" i="18"/>
  <c r="K63" i="18"/>
  <c r="K68" i="18"/>
  <c r="K65" i="18"/>
  <c r="K67" i="18"/>
  <c r="K16" i="18"/>
  <c r="K43" i="18"/>
  <c r="K8" i="18"/>
  <c r="Q23" i="18"/>
  <c r="K40" i="18"/>
  <c r="R19" i="18" s="1"/>
  <c r="K56"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<sst xmlns="http://schemas.openxmlformats.org/spreadsheetml/2006/main" count="2441" uniqueCount="498">
  <si>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</si>
  <si>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</si>
  <si>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</si>
  <si>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</si>
  <si>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</si>
  <si>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</si>
  <si>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</si>
  <si>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</si>
  <si>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</si>
  <si>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</si>
  <si>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</si>
  <si>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</si>
  <si>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</si>
  <si>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</si>
  <si>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</si>
  <si>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</si>
  <si>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</si>
  <si>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</si>
  <si>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</si>
  <si>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</si>
  <si>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</si>
  <si>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</si>
  <si>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</si>
  <si>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</si>
  <si>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</si>
  <si>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</si>
  <si>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</si>
  <si>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</si>
  <si>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</si>
  <si>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</si>
  <si>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</si>
  <si>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</si>
  <si>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</si>
  <si>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</si>
  <si>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</si>
  <si>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</si>
  <si>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</si>
  <si>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</si>
  <si>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</si>
  <si>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</si>
  <si>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</si>
  <si>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</si>
  <si>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</si>
  <si>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</si>
  <si>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</si>
  <si>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</si>
  <si>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</si>
  <si>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</si>
  <si>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</si>
  <si>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</si>
  <si>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</si>
  <si>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</si>
  <si>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</si>
  <si>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</si>
  <si>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</si>
  <si>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</si>
  <si>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</si>
  <si>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</si>
  <si>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</si>
  <si>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</si>
  <si>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</si>
  <si>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</si>
  <si>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</si>
  <si>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</si>
  <si>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</si>
  <si>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</si>
  <si>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</si>
  <si>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</si>
  <si>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</si>
  <si>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</si>
  <si>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</si>
  <si>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</si>
  <si>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</si>
  <si>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</si>
  <si>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</si>
  <si>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</si>
  <si>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</si>
  <si>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</si>
  <si>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</si>
  <si>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</si>
  <si>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</si>
  <si>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</si>
  <si>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</si>
  <si>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</si>
  <si>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</si>
  <si>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</si>
  <si>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</si>
  <si>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</si>
  <si>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</si>
  <si>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</si>
  <si>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</si>
  <si>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</si>
  <si>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</si>
  <si>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</si>
  <si>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</si>
  <si>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</si>
  <si>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</si>
  <si>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</si>
  <si>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</si>
  <si>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</si>
  <si>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</si>
  <si>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</si>
  <si>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</si>
  <si>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</si>
  <si>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</si>
  <si>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</si>
  <si>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</si>
  <si>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</si>
  <si>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</si>
  <si>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</si>
  <si>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</si>
  <si>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</si>
  <si>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</si>
  <si>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</si>
  <si>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</si>
  <si>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</si>
  <si>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</si>
  <si>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</si>
  <si>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</si>
  <si>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</si>
  <si>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</si>
  <si>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</si>
  <si>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</si>
  <si>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</si>
  <si>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</si>
  <si>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</si>
  <si>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</si>
  <si>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</si>
  <si>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</si>
  <si>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</si>
  <si>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</si>
  <si>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</si>
  <si>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</si>
  <si>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</si>
  <si>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</si>
  <si>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</si>
  <si>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</si>
  <si>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</si>
  <si>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</si>
  <si>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</si>
  <si>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</si>
  <si>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</si>
  <si>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</si>
  <si>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</si>
  <si>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</si>
  <si>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</si>
  <si>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</si>
  <si>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</si>
  <si>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</si>
  <si>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</si>
  <si>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</si>
  <si>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</si>
  <si>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</si>
  <si>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</si>
  <si>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</si>
  <si>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</si>
  <si>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</si>
  <si>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</si>
  <si>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</si>
  <si>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</si>
  <si>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</si>
  <si>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</si>
  <si>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</si>
  <si>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</si>
  <si>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</si>
  <si>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</si>
  <si>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</si>
  <si>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</si>
  <si>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</si>
  <si>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</si>
  <si>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</si>
  <si>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</si>
  <si>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</si>
  <si>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</si>
  <si>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</si>
  <si>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</si>
  <si>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</si>
  <si>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</si>
  <si>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</si>
  <si>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</si>
  <si>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</si>
  <si>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</si>
  <si>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</si>
  <si>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</si>
  <si>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</si>
  <si>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</si>
  <si>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</si>
  <si>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</si>
  <si>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</si>
  <si>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</si>
  <si>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</si>
  <si>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</si>
  <si>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</si>
  <si>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</si>
  <si>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</si>
  <si>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</si>
  <si>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</si>
  <si>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</si>
  <si>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</si>
  <si>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</si>
  <si>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</si>
  <si>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</si>
  <si>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</si>
  <si>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</si>
  <si>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</si>
  <si>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</si>
  <si>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</si>
  <si>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</si>
  <si>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</si>
  <si>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</si>
  <si>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</si>
  <si>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</si>
  <si>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</si>
  <si>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</si>
  <si>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</si>
  <si>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</si>
  <si>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</si>
  <si>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</si>
  <si>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</si>
  <si>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</si>
  <si>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</si>
  <si>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</si>
  <si>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</si>
  <si>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</si>
  <si>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</si>
  <si>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</si>
  <si>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</si>
  <si>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</si>
  <si>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</si>
  <si>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</si>
  <si>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</si>
  <si>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</si>
  <si>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</si>
  <si>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</si>
  <si>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</si>
  <si>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</si>
  <si>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</si>
  <si>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</si>
  <si>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</si>
  <si>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</si>
  <si>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</si>
  <si>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</si>
  <si>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</si>
  <si>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</si>
  <si>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</si>
  <si>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</si>
  <si>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</si>
  <si>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</si>
  <si>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</si>
  <si>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</si>
  <si>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</si>
  <si>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</si>
  <si>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</si>
  <si>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</si>
  <si>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</si>
  <si>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</si>
  <si>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</si>
  <si>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</si>
  <si>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</si>
  <si>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</si>
  <si>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</si>
  <si>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</si>
  <si>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</si>
  <si>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</si>
  <si>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</si>
  <si>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</si>
  <si>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</si>
  <si>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</si>
  <si>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</si>
  <si>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</si>
  <si>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</si>
  <si>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</si>
  <si>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</si>
  <si>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</si>
  <si>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</si>
  <si>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</si>
  <si>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</si>
  <si>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</si>
  <si>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</si>
  <si>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</si>
  <si>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</si>
  <si>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</si>
  <si>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</si>
  <si>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</si>
  <si>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</si>
  <si>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</si>
  <si>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</si>
  <si>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</si>
  <si>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</si>
  <si>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</si>
  <si>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</si>
  <si>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</si>
  <si>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</si>
  <si>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</si>
  <si>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</si>
  <si>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</si>
  <si>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</si>
  <si>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</si>
  <si>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</si>
  <si>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</si>
  <si>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</si>
  <si>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</si>
  <si>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</si>
  <si>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</si>
  <si>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</si>
  <si>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</si>
  <si>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</si>
  <si>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</si>
  <si>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</si>
  <si>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</si>
  <si>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</si>
  <si>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</si>
  <si>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</si>
  <si>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</si>
  <si>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</si>
  <si>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</si>
  <si>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</si>
  <si>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</si>
  <si>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</si>
  <si>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</si>
  <si>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</si>
  <si>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</si>
  <si>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</si>
  <si>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</si>
  <si>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</si>
  <si>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</si>
  <si>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</si>
  <si>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</si>
  <si>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</si>
  <si>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</si>
  <si>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</si>
  <si>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</si>
  <si>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</si>
  <si>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</si>
  <si>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</si>
  <si>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</si>
  <si>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</si>
  <si>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</si>
  <si>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</si>
  <si>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</si>
  <si>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</si>
  <si>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</si>
  <si>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</si>
  <si>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</si>
  <si>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</si>
  <si>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</si>
  <si>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</si>
  <si>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</si>
  <si>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</si>
  <si>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</si>
  <si>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</si>
  <si>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</si>
  <si>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</si>
  <si>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</si>
  <si>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</si>
  <si>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</si>
  <si>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</si>
  <si>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</si>
  <si>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</si>
  <si>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</si>
  <si>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</si>
  <si>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</si>
  <si>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</si>
  <si>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</si>
  <si>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</si>
  <si>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</si>
  <si>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</si>
  <si>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</si>
  <si>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</si>
  <si>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</si>
  <si>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</si>
  <si>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</si>
  <si>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</si>
  <si>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</si>
  <si>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</si>
  <si>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</si>
  <si>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</si>
  <si>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</si>
  <si>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</si>
  <si>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</si>
  <si>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</si>
  <si>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</si>
  <si>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</si>
  <si>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</si>
  <si>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</si>
  <si>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</si>
  <si>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</si>
  <si>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</si>
  <si>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</si>
  <si>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</si>
  <si>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</si>
  <si>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</si>
  <si>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</si>
  <si>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</si>
  <si>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</si>
  <si>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</si>
  <si>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</si>
  <si>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</si>
  <si>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</si>
  <si>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</si>
  <si>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</si>
  <si>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</si>
  <si>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</si>
  <si>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</si>
  <si>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</si>
  <si>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</si>
  <si>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</si>
  <si>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</si>
  <si>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</si>
  <si>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</si>
  <si>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</si>
  <si>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</si>
  <si>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</si>
  <si>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</si>
  <si>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</si>
  <si>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</si>
  <si>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</si>
  <si>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</si>
  <si>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</si>
  <si>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</si>
  <si>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</si>
  <si>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</si>
  <si>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</si>
  <si>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</si>
  <si>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</si>
  <si>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</si>
  <si>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</si>
  <si>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</si>
  <si>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</si>
  <si>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</si>
  <si>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</si>
  <si>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</si>
  <si>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</si>
  <si>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</si>
  <si>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</si>
  <si>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</si>
  <si>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</si>
  <si>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</si>
  <si>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</si>
  <si>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</si>
  <si>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</si>
  <si>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</si>
  <si>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</si>
  <si>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</si>
  <si>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</si>
  <si>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</si>
  <si>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</si>
  <si>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</si>
  <si>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</si>
  <si>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</si>
  <si>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</si>
  <si>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</si>
  <si>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</si>
  <si>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</si>
  <si>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</si>
  <si>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</si>
  <si>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</si>
  <si>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</si>
  <si>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</si>
  <si>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</si>
  <si>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</si>
  <si>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</si>
  <si>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</si>
  <si>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</si>
  <si>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</si>
  <si>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</si>
  <si>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</si>
  <si>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</si>
  <si>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</si>
  <si>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</si>
  <si>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</si>
  <si>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</si>
  <si>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</si>
  <si>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</si>
  <si>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</si>
  <si>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</si>
  <si>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</si>
  <si>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</si>
  <si>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</si>
  <si>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</si>
  <si>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</si>
  <si>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Julio 2016 - Junio 2017</t>
  </si>
  <si>
    <t>Año 2018 (*)</t>
  </si>
  <si>
    <t>Año 13 (17-18)</t>
  </si>
  <si>
    <t>a Jun 2018</t>
  </si>
  <si>
    <t>2018-06</t>
  </si>
  <si>
    <t>SolAce-2018-06</t>
  </si>
  <si>
    <t>FONASA 2018-06</t>
  </si>
  <si>
    <t>FONASA 2018-09</t>
  </si>
  <si>
    <t>SolAce-2018-09</t>
  </si>
  <si>
    <t>Datos Casos Acumulados a de julio 2005 a septiembre 2018</t>
  </si>
  <si>
    <t>Enero 2018 - Septiembre 2018</t>
  </si>
  <si>
    <t>Muestra la cantidad de casos totales atendidos por FONASA e Isapres, acumulados en forma semestral y trimestral desde el 1° de julio de 2005 al 27 de septiembre de 2018 para FONASA y desde el 1° de julio de 2005 al 30 de septiembre de 2018 para Isapres.</t>
  </si>
  <si>
    <t>Muestra la distribución de Casos GES acumulados según modalidad de atención desde Julio de 2005 a septiembre de 2018.</t>
  </si>
  <si>
    <t>Muestra la distribución de Casos GES acumulados por modalidad de atención ambulatoria desde Julio 2005 a septiembre de 2018.</t>
  </si>
  <si>
    <t>Muestra la distribución de Casos GES acumulados por modalidad de atención hospitalaria desde Julio 2005 a septiembre de 2018.</t>
  </si>
  <si>
    <t>Muestra la distribución de Casos GES acumulados por modalidad de atención mixta desde Julio 2005 a septiembre de 2018.</t>
  </si>
  <si>
    <t>Tasas de usos de Casos GES entre enero y septiembre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</si>
</sst>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506">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8.5025734075669226E-2"/>
          <c:y val="5.1911519711955956E-2"/>
          <c:w val="0.88659083273683148"/>
          <c:h val="0.85358477750027528"/>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GES'!$F$41:$F$53</c:f>
              <c:numCache>
                <c:formatCode>_-* #,##0_-;\-* #,##0_-;_-* "-"??_-;_-@_-</c:formatCode>
                <c:ptCount val="13"/>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GES'!$G$41:$G$53</c:f>
              <c:numCache>
                <c:formatCode>_-* #,##0_-;\-* #,##0_-;_-* "-"??_-;_-@_-</c:formatCode>
                <c:ptCount val="13"/>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3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Calendari'!$F$32:$F$44</c:f>
              <c:numCache>
                <c:formatCode>_-* #,##0_-;\-* #,##0_-;_-* "-"??_-;_-@_-</c:formatCode>
                <c:ptCount val="13"/>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Calendari'!$G$32:$G$44</c:f>
              <c:numCache>
                <c:formatCode>_-* #,##0_-;\-* #,##0_-;_-* "-"??_-;_-@_-</c:formatCode>
                <c:ptCount val="13"/>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septiembre 2018</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0.70862780911784928</c:v>
                </c:pt>
                <c:pt idx="1">
                  <c:v>0.73171307374374595</c:v>
                </c:pt>
                <c:pt idx="2">
                  <c:v>0.7098147415873951</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0.1122958561442081</c:v>
                </c:pt>
                <c:pt idx="1">
                  <c:v>0.10075810311072439</c:v>
                </c:pt>
                <c:pt idx="2">
                  <c:v>0.11170264077834739</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0.17907633473794263</c:v>
                </c:pt>
                <c:pt idx="1">
                  <c:v>0.16752882314552969</c:v>
                </c:pt>
                <c:pt idx="2">
                  <c:v>0.17848261763425749</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GrafPorGrupdeDS!$D$44:$P$44</c:f>
              <c:numCache>
                <c:formatCode>0.0%</c:formatCode>
                <c:ptCount val="13"/>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GrafPorGrupdeDS!$D$45:$P$45</c:f>
              <c:numCache>
                <c:formatCode>0.0%</c:formatCode>
                <c:ptCount val="13"/>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GrafPorGrupdeDS!$D$46:$P$46</c:f>
              <c:numCache>
                <c:formatCode>0.0%</c:formatCode>
                <c:ptCount val="13"/>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GrafPorGrupdeDS!$D$47:$P$47</c:f>
              <c:numCache>
                <c:formatCode>0.0%</c:formatCode>
                <c:ptCount val="13"/>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GrafPorGrupdeDS!$D$48:$P$48</c:f>
              <c:numCache>
                <c:formatCode>0.0%</c:formatCode>
                <c:ptCount val="13"/>
                <c:pt idx="8">
                  <c:v>9.8353512531878674E-3</c:v>
                </c:pt>
                <c:pt idx="9">
                  <c:v>1.4230608767729415E-2</c:v>
                </c:pt>
                <c:pt idx="10">
                  <c:v>1.7511016603664976E-2</c:v>
                </c:pt>
                <c:pt idx="11">
                  <c:v>2.0141145147859266E-2</c:v>
                </c:pt>
                <c:pt idx="12">
                  <c:v>2.2499292888951795E-2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0.18258320029217751</c:v>
                </c:pt>
                <c:pt idx="1">
                  <c:v>5.4338471051837492E-2</c:v>
                </c:pt>
                <c:pt idx="2">
                  <c:v>0.17578605617172596</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16,2%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0.16341196280560294</c:v>
                </c:pt>
                <c:pt idx="1">
                  <c:v>0.13477109182340202</c:v>
                </c:pt>
                <c:pt idx="2">
                  <c:v>0.16189395790236485</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0.12941329890208808</c:v>
                </c:pt>
                <c:pt idx="1">
                  <c:v>0.19943826487914296</c:v>
                </c:pt>
                <c:pt idx="2">
                  <c:v>0.1331247168184046</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7.7565434202239755E-2</c:v>
                </c:pt>
                <c:pt idx="1">
                  <c:v>2.0248626134730215E-2</c:v>
                </c:pt>
                <c:pt idx="2">
                  <c:v>7.4527565844866556E-2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0.44702610379789165</c:v>
                </c:pt>
                <c:pt idx="1">
                  <c:v>0.59120354611088743</c:v>
                </c:pt>
                <c:pt idx="2">
                  <c:v>0.45466770326263795</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0.28812977834616132</c:v>
                </c:pt>
                <c:pt idx="1">
                  <c:v>7.6761984952017012E-2</c:v>
                </c:pt>
                <c:pt idx="2">
                  <c:v>0.27832706034782279</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0.1798558601692446</c:v>
                </c:pt>
                <c:pt idx="1">
                  <c:v>9.423880307004761E-3</c:v>
                </c:pt>
                <c:pt idx="2">
                  <c:v>0.17195164444337641</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7.3497086596770192E-2</c:v>
                </c:pt>
                <c:pt idx="1">
                  <c:v>6.1746386433066701E-2</c:v>
                </c:pt>
                <c:pt idx="2">
                  <c:v>7.2952118046272899E-2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6.7824625672702421E-2</c:v>
                </c:pt>
                <c:pt idx="1">
                  <c:v>0.12016796744281442</c:v>
                </c:pt>
                <c:pt idx="2">
                  <c:v>7.0252181026446661E-2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0.39069264921512148</c:v>
                </c:pt>
                <c:pt idx="1">
                  <c:v>0.7318997808650971</c:v>
                </c:pt>
                <c:pt idx="2">
                  <c:v>0.40651699613608111</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0.78076248197578335</c:v>
                </c:pt>
                <c:pt idx="1">
                  <c:v>5.8710866996481113E-2</c:v>
                </c:pt>
                <c:pt idx="2">
                  <c:v>0.74591647590586052</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0.19175429124500426</c:v>
                </c:pt>
                <c:pt idx="1">
                  <c:v>0.85754028540635996</c:v>
                </c:pt>
                <c:pt idx="2">
                  <c:v>0.22388493441859678</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1.1388342035436103E-2</c:v>
                </c:pt>
                <c:pt idx="1">
                  <c:v>2.339540077649228E-2</c:v>
                </c:pt>
                <c:pt idx="2">
                  <c:v>1.196779928349552E-2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5.752441087971346E-3</c:v>
                </c:pt>
                <c:pt idx="1">
                  <c:v>1.1127991378079025E-2</c:v>
                </c:pt>
                <c:pt idx="2">
                  <c:v>6.011863619757577E-3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1.034244365580495E-2</c:v>
                </c:pt>
                <c:pt idx="1">
                  <c:v>4.9225455442587614E-2</c:v>
                </c:pt>
                <c:pt idx="2">
                  <c:v>1.2218926772289562E-2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61</xdr:row>
      <xdr:rowOff>133350</xdr:rowOff>
    </xdr:from>
    <xdr:to>
      <xdr:col>9</xdr:col>
      <xdr:colOff>638175</xdr:colOff>
      <xdr:row>62</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60</xdr:row>
      <xdr:rowOff>0</xdr:rowOff>
    </xdr:from>
    <xdr:to>
      <xdr:col>1</xdr:col>
      <xdr:colOff>190500</xdr:colOff>
      <xdr:row>60</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xdr:col>
      <xdr:colOff>466725</xdr:colOff>
      <xdr:row>55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466725</xdr:colOff>
      <xdr:row>45</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2"/>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23" t="s">
        <v>157</v>
      </c>
      <c r="E9" s="424"/>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9"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7" t="s">
        <v>347</v>
      </c>
      <c r="C20" s="4"/>
      <c r="D20" s="4"/>
      <c r="E20" s="4"/>
      <c r="F20" s="4"/>
      <c r="G20" s="4"/>
      <c r="H20" s="4"/>
      <c r="I20" s="4"/>
      <c r="J20" s="4"/>
    </row>
    <row r="21" spans="1:10" x14ac:dyDescent="0.2">
      <c r="A21" s="76"/>
      <c r="B21" s="327" t="s">
        <v>348</v>
      </c>
      <c r="C21" s="4"/>
      <c r="D21" s="4"/>
      <c r="E21" s="4"/>
      <c r="F21" s="4"/>
      <c r="G21" s="4"/>
      <c r="H21" s="4"/>
      <c r="I21" s="4"/>
      <c r="J21" s="4"/>
    </row>
    <row r="22" spans="1:10" x14ac:dyDescent="0.2">
      <c r="A22" s="76"/>
      <c r="B22" s="327" t="s">
        <v>369</v>
      </c>
      <c r="C22" s="4"/>
      <c r="D22" s="4"/>
      <c r="E22" s="4"/>
      <c r="F22" s="4"/>
      <c r="G22" s="4"/>
      <c r="H22" s="4"/>
      <c r="I22" s="4"/>
      <c r="J22" s="4"/>
    </row>
    <row r="23" spans="1:10" x14ac:dyDescent="0.2">
      <c r="A23" s="76"/>
      <c r="B23" s="327" t="s">
        <v>380</v>
      </c>
      <c r="C23" s="4"/>
      <c r="D23" s="4"/>
      <c r="E23" s="4"/>
      <c r="F23" s="4"/>
      <c r="G23" s="4"/>
      <c r="H23" s="4"/>
      <c r="I23" s="4"/>
      <c r="J23" s="4"/>
    </row>
    <row r="24" spans="1:10" x14ac:dyDescent="0.2">
      <c r="A24" s="76"/>
      <c r="B24" s="327" t="s">
        <v>394</v>
      </c>
      <c r="C24" s="4"/>
      <c r="D24" s="4"/>
      <c r="E24" s="4"/>
      <c r="F24" s="4"/>
      <c r="G24" s="4"/>
      <c r="H24" s="4"/>
      <c r="I24" s="4"/>
      <c r="J24" s="4"/>
    </row>
    <row r="25" spans="1:10" x14ac:dyDescent="0.2">
      <c r="A25" s="76"/>
      <c r="B25" s="327" t="s">
        <v>441</v>
      </c>
      <c r="C25" s="4"/>
      <c r="D25" s="4"/>
      <c r="E25" s="4"/>
      <c r="F25" s="4"/>
      <c r="G25" s="4"/>
      <c r="H25" s="4"/>
      <c r="I25" s="4"/>
      <c r="J25" s="4"/>
    </row>
    <row r="26" spans="1:10" x14ac:dyDescent="0.2">
      <c r="A26" s="76"/>
      <c r="B26" s="327" t="s">
        <v>482</v>
      </c>
      <c r="C26" s="4"/>
      <c r="D26" s="4"/>
      <c r="E26" s="4"/>
      <c r="F26" s="4"/>
      <c r="G26" s="4"/>
      <c r="H26" s="4"/>
      <c r="I26" s="4"/>
      <c r="J26" s="4"/>
    </row>
    <row r="27" spans="1:10" x14ac:dyDescent="0.2">
      <c r="A27" s="76"/>
      <c r="B27" s="80"/>
      <c r="C27" s="4"/>
      <c r="D27" s="4"/>
      <c r="E27" s="4"/>
      <c r="F27" s="4"/>
      <c r="G27" s="4"/>
      <c r="H27" s="4"/>
      <c r="I27" s="4"/>
      <c r="J27" s="4"/>
    </row>
    <row r="28" spans="1:10" x14ac:dyDescent="0.2">
      <c r="A28" s="76"/>
      <c r="B28" s="81" t="s">
        <v>329</v>
      </c>
      <c r="G28" s="79"/>
      <c r="H28" s="79"/>
      <c r="I28" s="79"/>
      <c r="J28" s="79"/>
    </row>
    <row r="29" spans="1:10" s="83" customFormat="1" ht="45" customHeight="1" x14ac:dyDescent="0.2">
      <c r="A29" s="82"/>
      <c r="B29" s="330" t="s">
        <v>492</v>
      </c>
      <c r="C29" s="2"/>
      <c r="D29" s="2"/>
      <c r="E29" s="2"/>
      <c r="F29" s="2"/>
      <c r="G29" s="2"/>
      <c r="H29" s="2"/>
      <c r="I29" s="2"/>
      <c r="J29" s="2"/>
    </row>
    <row r="30" spans="1:10" s="83" customFormat="1" ht="31.5" x14ac:dyDescent="0.2">
      <c r="A30" s="84"/>
      <c r="B30" s="5" t="s">
        <v>346</v>
      </c>
      <c r="C30" s="2"/>
      <c r="D30" s="2"/>
      <c r="E30" s="2"/>
      <c r="F30" s="2"/>
      <c r="G30" s="2"/>
      <c r="H30" s="2"/>
      <c r="I30" s="2"/>
      <c r="J30" s="2"/>
    </row>
    <row r="31" spans="1:10" s="83" customFormat="1" x14ac:dyDescent="0.2">
      <c r="A31" s="84"/>
      <c r="B31" s="5"/>
      <c r="C31" s="2"/>
      <c r="D31" s="2"/>
      <c r="E31" s="2"/>
      <c r="F31" s="2"/>
      <c r="G31" s="2"/>
      <c r="H31" s="2"/>
      <c r="I31" s="2"/>
      <c r="J31" s="2"/>
    </row>
    <row r="32" spans="1:10" s="83" customFormat="1" hidden="1" x14ac:dyDescent="0.2">
      <c r="A32" s="85"/>
      <c r="B32" s="86" t="s">
        <v>96</v>
      </c>
      <c r="C32" s="6"/>
      <c r="D32" s="2"/>
      <c r="E32" s="2"/>
      <c r="F32" s="2"/>
      <c r="G32" s="2"/>
      <c r="H32" s="2"/>
      <c r="I32" s="2"/>
      <c r="J32" s="2"/>
    </row>
    <row r="33" spans="1:10" s="83" customFormat="1" ht="21" hidden="1" x14ac:dyDescent="0.2">
      <c r="A33" s="85"/>
      <c r="B33" s="16" t="s">
        <v>326</v>
      </c>
      <c r="C33" s="6"/>
      <c r="D33" s="2"/>
      <c r="E33" s="2"/>
      <c r="F33" s="2"/>
      <c r="G33" s="2"/>
      <c r="H33" s="2"/>
      <c r="I33" s="2"/>
      <c r="J33" s="2"/>
    </row>
    <row r="34" spans="1:10" ht="13.5" thickBot="1" x14ac:dyDescent="0.25">
      <c r="A34" s="76"/>
      <c r="B34" s="80"/>
      <c r="C34" s="7"/>
      <c r="D34" s="4"/>
      <c r="E34" s="4"/>
      <c r="F34" s="4"/>
      <c r="G34" s="4"/>
      <c r="H34" s="4"/>
      <c r="I34" s="4"/>
      <c r="J34" s="4"/>
    </row>
    <row r="35" spans="1:10" ht="13.5" thickBot="1" x14ac:dyDescent="0.25">
      <c r="A35" s="76"/>
      <c r="B35" s="99" t="s">
        <v>93</v>
      </c>
      <c r="C35" s="7"/>
      <c r="D35" s="4"/>
      <c r="E35" s="4"/>
      <c r="F35" s="4"/>
      <c r="G35" s="4"/>
      <c r="H35" s="4"/>
      <c r="I35" s="4"/>
      <c r="J35" s="4"/>
    </row>
    <row r="36" spans="1:10" x14ac:dyDescent="0.2">
      <c r="A36" s="76"/>
      <c r="B36" s="307" t="s">
        <v>497</v>
      </c>
      <c r="C36" s="7"/>
      <c r="D36" s="4"/>
      <c r="E36" s="4"/>
      <c r="F36" s="4"/>
      <c r="G36" s="4"/>
      <c r="H36" s="4"/>
      <c r="I36" s="4"/>
      <c r="J36" s="4"/>
    </row>
    <row r="37" spans="1:10" ht="42" x14ac:dyDescent="0.2">
      <c r="A37" s="76"/>
      <c r="B37" s="9" t="s">
        <v>466</v>
      </c>
      <c r="C37" s="7"/>
      <c r="D37" s="4"/>
      <c r="E37" s="4"/>
      <c r="F37" s="4"/>
      <c r="G37" s="4"/>
      <c r="H37" s="4"/>
      <c r="I37" s="4"/>
      <c r="J37" s="4"/>
    </row>
    <row r="38" spans="1:10" ht="13.5" thickBot="1" x14ac:dyDescent="0.25">
      <c r="A38" s="76"/>
      <c r="B38" s="88"/>
      <c r="C38" s="7"/>
      <c r="D38" s="4"/>
      <c r="E38" s="4"/>
      <c r="F38" s="4"/>
      <c r="G38" s="4"/>
      <c r="H38" s="4"/>
      <c r="I38" s="4"/>
      <c r="J38" s="4"/>
    </row>
    <row r="39" spans="1:10" ht="13.5" thickBot="1" x14ac:dyDescent="0.25">
      <c r="A39" s="76"/>
      <c r="B39" s="99" t="s">
        <v>76</v>
      </c>
      <c r="C39" s="7"/>
      <c r="D39" s="4"/>
      <c r="E39" s="4"/>
      <c r="F39" s="4"/>
      <c r="G39" s="4"/>
      <c r="H39" s="4"/>
      <c r="I39" s="4"/>
      <c r="J39" s="4"/>
    </row>
    <row r="40" spans="1:10" hidden="1" x14ac:dyDescent="0.2">
      <c r="A40" s="76"/>
      <c r="B40" s="87" t="s">
        <v>94</v>
      </c>
      <c r="C40" s="7"/>
      <c r="D40" s="4"/>
      <c r="E40" s="4"/>
      <c r="F40" s="4"/>
      <c r="G40" s="4"/>
      <c r="H40" s="4"/>
      <c r="I40" s="4"/>
      <c r="J40" s="4"/>
    </row>
    <row r="41" spans="1:10" s="71" customFormat="1" ht="19.5" hidden="1" customHeight="1" x14ac:dyDescent="0.2">
      <c r="A41" s="89"/>
      <c r="B41" s="329" t="s">
        <v>387</v>
      </c>
      <c r="C41" s="10"/>
      <c r="D41" s="3"/>
      <c r="E41" s="3"/>
      <c r="F41" s="3"/>
      <c r="G41" s="3"/>
      <c r="H41" s="3"/>
      <c r="I41" s="3"/>
      <c r="J41" s="3"/>
    </row>
    <row r="42" spans="1:10" s="71" customFormat="1" x14ac:dyDescent="0.2">
      <c r="A42" s="89"/>
      <c r="B42" s="306" t="s">
        <v>298</v>
      </c>
      <c r="C42" s="10"/>
      <c r="D42" s="3"/>
      <c r="E42" s="3"/>
      <c r="F42" s="3"/>
      <c r="G42" s="3"/>
      <c r="H42" s="3"/>
      <c r="I42" s="3"/>
      <c r="J42" s="3"/>
    </row>
    <row r="43" spans="1:10" s="71" customFormat="1" ht="12.6" customHeight="1" x14ac:dyDescent="0.2">
      <c r="A43" s="89"/>
      <c r="B43" s="15" t="s">
        <v>331</v>
      </c>
      <c r="C43" s="10"/>
      <c r="D43" s="3"/>
      <c r="E43" s="3"/>
      <c r="F43" s="3"/>
      <c r="G43" s="3"/>
      <c r="H43" s="3"/>
      <c r="I43" s="3"/>
      <c r="J43" s="3"/>
    </row>
    <row r="44" spans="1:10" s="71" customFormat="1" x14ac:dyDescent="0.2">
      <c r="A44" s="89"/>
      <c r="B44" s="306" t="s">
        <v>299</v>
      </c>
      <c r="C44" s="10"/>
      <c r="D44" s="3"/>
      <c r="E44" s="3"/>
      <c r="F44" s="3"/>
      <c r="G44" s="3"/>
      <c r="H44" s="3"/>
      <c r="I44" s="3"/>
      <c r="J44" s="3"/>
    </row>
    <row r="45" spans="1:10" x14ac:dyDescent="0.2">
      <c r="A45" s="76"/>
      <c r="B45" s="15" t="s">
        <v>316</v>
      </c>
      <c r="C45" s="7"/>
      <c r="D45" s="4"/>
      <c r="E45" s="4"/>
      <c r="F45" s="4"/>
      <c r="G45" s="4"/>
      <c r="H45" s="4"/>
      <c r="I45" s="4"/>
      <c r="J45" s="4"/>
    </row>
    <row r="46" spans="1:10" s="71" customFormat="1" x14ac:dyDescent="0.2">
      <c r="A46" s="89"/>
      <c r="B46" s="306" t="s">
        <v>468</v>
      </c>
      <c r="C46" s="10"/>
      <c r="D46" s="3"/>
      <c r="E46" s="3"/>
      <c r="F46" s="3"/>
      <c r="G46" s="3"/>
      <c r="H46" s="3"/>
      <c r="I46" s="3"/>
      <c r="J46" s="3"/>
    </row>
    <row r="47" spans="1:10" x14ac:dyDescent="0.2">
      <c r="A47" s="76"/>
      <c r="B47" s="15" t="s">
        <v>296</v>
      </c>
      <c r="C47" s="7"/>
      <c r="D47" s="4"/>
      <c r="E47" s="4"/>
      <c r="F47" s="4"/>
      <c r="G47" s="4"/>
      <c r="H47" s="4"/>
      <c r="I47" s="4"/>
      <c r="J47" s="4"/>
    </row>
    <row r="48" spans="1:10" x14ac:dyDescent="0.2">
      <c r="A48" s="76"/>
      <c r="B48" s="87" t="s">
        <v>469</v>
      </c>
      <c r="C48" s="7"/>
      <c r="D48" s="4"/>
      <c r="E48" s="4"/>
      <c r="F48" s="4"/>
      <c r="G48" s="4"/>
      <c r="H48" s="4"/>
      <c r="I48" s="4"/>
      <c r="J48" s="4"/>
    </row>
    <row r="49" spans="1:10" ht="21" x14ac:dyDescent="0.2">
      <c r="A49" s="301"/>
      <c r="B49" s="329" t="s">
        <v>493</v>
      </c>
      <c r="C49" s="7"/>
      <c r="D49" s="4"/>
      <c r="E49" s="4"/>
      <c r="F49" s="4"/>
      <c r="G49" s="4"/>
      <c r="H49" s="4"/>
      <c r="I49" s="4"/>
      <c r="J49" s="4"/>
    </row>
    <row r="50" spans="1:10" x14ac:dyDescent="0.2">
      <c r="A50" s="301"/>
      <c r="B50" s="303" t="s">
        <v>292</v>
      </c>
      <c r="C50" s="7"/>
      <c r="D50" s="4"/>
      <c r="E50" s="4"/>
      <c r="F50" s="4"/>
      <c r="G50" s="4"/>
      <c r="H50" s="4"/>
      <c r="I50" s="4"/>
      <c r="J50" s="4"/>
    </row>
    <row r="51" spans="1:10" ht="21" x14ac:dyDescent="0.2">
      <c r="A51" s="301"/>
      <c r="B51" s="329" t="s">
        <v>494</v>
      </c>
      <c r="C51" s="7"/>
      <c r="D51" s="4"/>
      <c r="E51" s="4"/>
      <c r="F51" s="4"/>
      <c r="G51" s="4"/>
      <c r="H51" s="4"/>
      <c r="I51" s="4"/>
      <c r="J51" s="4"/>
    </row>
    <row r="52" spans="1:10" x14ac:dyDescent="0.2">
      <c r="A52" s="301"/>
      <c r="B52" s="303" t="s">
        <v>293</v>
      </c>
      <c r="C52" s="7"/>
      <c r="D52" s="4"/>
      <c r="E52" s="4"/>
      <c r="F52" s="4"/>
      <c r="G52" s="4"/>
      <c r="H52" s="4"/>
      <c r="I52" s="4"/>
      <c r="J52" s="4"/>
    </row>
    <row r="53" spans="1:10" ht="21" x14ac:dyDescent="0.2">
      <c r="A53" s="301"/>
      <c r="B53" s="329" t="s">
        <v>495</v>
      </c>
      <c r="C53" s="7"/>
      <c r="D53" s="4"/>
      <c r="E53" s="4"/>
      <c r="F53" s="4"/>
      <c r="G53" s="4"/>
      <c r="H53" s="4"/>
      <c r="I53" s="4"/>
      <c r="J53" s="4"/>
    </row>
    <row r="54" spans="1:10" x14ac:dyDescent="0.2">
      <c r="A54" s="301"/>
      <c r="B54" s="303" t="s">
        <v>294</v>
      </c>
      <c r="C54" s="7"/>
      <c r="D54" s="4"/>
      <c r="E54" s="4"/>
      <c r="F54" s="4"/>
      <c r="G54" s="4"/>
      <c r="H54" s="4"/>
      <c r="I54" s="4"/>
      <c r="J54" s="4"/>
    </row>
    <row r="55" spans="1:10" ht="21" x14ac:dyDescent="0.2">
      <c r="A55" s="301"/>
      <c r="B55" s="329" t="s">
        <v>496</v>
      </c>
      <c r="C55" s="7"/>
      <c r="D55" s="4"/>
      <c r="E55" s="4"/>
      <c r="F55" s="4"/>
      <c r="G55" s="4"/>
      <c r="H55" s="4"/>
      <c r="I55" s="4"/>
      <c r="J55" s="4"/>
    </row>
    <row r="56" spans="1:10" x14ac:dyDescent="0.2">
      <c r="A56" s="302"/>
      <c r="B56" s="17"/>
      <c r="C56" s="7"/>
      <c r="D56" s="4"/>
      <c r="E56" s="4"/>
      <c r="F56" s="4"/>
      <c r="G56" s="4"/>
      <c r="H56" s="4"/>
      <c r="I56" s="4"/>
      <c r="J56" s="4"/>
    </row>
    <row r="57" spans="1:10" x14ac:dyDescent="0.2">
      <c r="A57" s="302"/>
      <c r="B57" s="17"/>
      <c r="C57" s="7"/>
      <c r="D57" s="4"/>
      <c r="E57" s="4"/>
      <c r="F57" s="4"/>
      <c r="G57" s="4"/>
      <c r="H57" s="4"/>
      <c r="I57" s="4"/>
      <c r="J57" s="4"/>
    </row>
    <row r="58" spans="1:10" ht="13.5" thickBot="1" x14ac:dyDescent="0.25">
      <c r="A58" s="76"/>
      <c r="B58" s="17"/>
      <c r="C58" s="7"/>
      <c r="D58" s="4"/>
      <c r="E58" s="4"/>
      <c r="F58" s="4"/>
      <c r="G58" s="4"/>
      <c r="H58" s="4"/>
      <c r="I58" s="4"/>
      <c r="J58" s="4"/>
    </row>
    <row r="59" spans="1:10" ht="13.5" thickBot="1" x14ac:dyDescent="0.25">
      <c r="A59" s="90"/>
      <c r="B59" s="91"/>
      <c r="C59" s="92"/>
      <c r="D59" s="423" t="s">
        <v>156</v>
      </c>
      <c r="E59" s="424"/>
      <c r="F59" s="79"/>
      <c r="G59" s="79"/>
      <c r="H59" s="79"/>
      <c r="I59" s="79"/>
      <c r="J59" s="79"/>
    </row>
    <row r="60" spans="1:10" x14ac:dyDescent="0.2">
      <c r="A60" s="90"/>
      <c r="B60" s="76"/>
      <c r="C60" s="93"/>
      <c r="D60" s="93"/>
      <c r="E60" s="93"/>
      <c r="F60" s="93"/>
      <c r="G60" s="93"/>
      <c r="H60" s="93"/>
      <c r="I60" s="93"/>
      <c r="J60" s="93"/>
    </row>
    <row r="61" spans="1:10" x14ac:dyDescent="0.2">
      <c r="A61" s="90"/>
      <c r="B61" s="89"/>
      <c r="C61" s="94"/>
      <c r="D61" s="94"/>
      <c r="E61" s="94"/>
      <c r="F61" s="94"/>
      <c r="G61" s="94"/>
      <c r="H61" s="94"/>
      <c r="I61" s="94"/>
      <c r="J61" s="94"/>
    </row>
    <row r="62" spans="1:10" x14ac:dyDescent="0.2">
      <c r="D62" s="90"/>
      <c r="E62" s="90"/>
      <c r="F62" s="90"/>
      <c r="G62" s="90"/>
      <c r="H62" s="90"/>
      <c r="I62" s="90"/>
    </row>
  </sheetData>
  <mergeCells count="2">
    <mergeCell ref="D59:E59"/>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0" location="'Gráficos Casos Acumulados'!A1" display="Gráficos de Casos GES acumulados"/>
    <hyperlink ref="B48" location="'Gráfico Tipo Atención'!A1" display="Gráfico de Casos GES por tipo de atención"/>
    <hyperlink ref="D9" location="Indice!A1" display="Volver al Indice"/>
    <hyperlink ref="D9:E9" location="Indice!A33" display="Ir al Final"/>
    <hyperlink ref="B17" location="'Año 2009'!A1" display="Año 2009"/>
    <hyperlink ref="B32" location="'Casos PS y Region'!A1" display="Casos GES por Problema de Salud y Región en Isapres"/>
    <hyperlink ref="B28" location="'TODOS LOS AÑOS'!A1" display="Total de Casos GES acumulados"/>
    <hyperlink ref="B18" location="'Año 2010'!A1" display="Año 2010"/>
    <hyperlink ref="B42" location="'Gráfico Casos por Año GES'!A1" display="Gráfico de Número de Casos entre Junio y Julio de cada año"/>
    <hyperlink ref="B44" location="'Gráfico Casos por Año Calendari'!A1" display="Gráfico de Número de Casos entre Enero y Diciembre de cada año"/>
    <hyperlink ref="B19" location="'Año 2011'!A1" display="Año 2011"/>
    <hyperlink ref="B50" location="ProbSalModAmbFre!A1" display="Gráfico de Casos GES por modalidad de atención ambulatoria"/>
    <hyperlink ref="D59" location="Indice!A1" display="Volver al Indice"/>
    <hyperlink ref="B52" location="ProbSalModHosFre!A1" display="Gráfico de Casos GES por modalidad de atención hospitalaria"/>
    <hyperlink ref="B54" location="ProbSalModMixFre!A1" display="Gráfico de Casos GES por modalidad de atención mixta"/>
    <hyperlink ref="B46"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6" location="'Tasas de Uso'!A1" display="Tasas de usos de Casos GES entre enero y marzo 2016 (*)"/>
    <hyperlink ref="B25" location="'Año 2017'!DATOSAÑO" display="Año 2017 (*)"/>
    <hyperlink ref="B26" location="'Año 2018'!DATOSAÑO" display="Año 2018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339</v>
      </c>
      <c r="D2" s="444"/>
      <c r="E2" s="445" t="s">
        <v>338</v>
      </c>
      <c r="F2" s="444"/>
      <c r="G2" s="445" t="s">
        <v>336</v>
      </c>
      <c r="H2" s="444"/>
      <c r="I2" s="445" t="s">
        <v>337</v>
      </c>
      <c r="J2" s="444"/>
      <c r="K2" s="445" t="s">
        <v>363</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41364</v>
      </c>
      <c r="D4" s="102">
        <v>41363</v>
      </c>
      <c r="E4" s="102">
        <v>41455</v>
      </c>
      <c r="F4" s="238">
        <v>41455</v>
      </c>
      <c r="G4" s="102">
        <v>41546</v>
      </c>
      <c r="H4" s="238">
        <v>41547</v>
      </c>
      <c r="I4" s="102">
        <v>41637</v>
      </c>
      <c r="J4" s="238">
        <v>41639</v>
      </c>
      <c r="K4" s="452"/>
      <c r="L4" s="453"/>
      <c r="M4" s="237"/>
    </row>
    <row r="5" spans="1:19" ht="13.5" thickBot="1" x14ac:dyDescent="0.25">
      <c r="A5" s="125">
        <v>1</v>
      </c>
      <c r="B5" s="175" t="s">
        <v>1</v>
      </c>
      <c r="C5" s="381">
        <v>27243</v>
      </c>
      <c r="D5" s="107">
        <v>2450</v>
      </c>
      <c r="E5" s="377">
        <v>28076</v>
      </c>
      <c r="F5" s="376">
        <v>2500</v>
      </c>
      <c r="G5" s="377">
        <v>29199</v>
      </c>
      <c r="H5" s="374">
        <v>2567</v>
      </c>
      <c r="I5" s="377">
        <v>30286</v>
      </c>
      <c r="J5" s="374">
        <v>2648</v>
      </c>
      <c r="K5" s="377">
        <f>$I5-'Año 2012'!$I5</f>
        <v>3881</v>
      </c>
      <c r="L5" s="376">
        <f>$J5-'Año 2012'!$J5</f>
        <v>259</v>
      </c>
      <c r="M5" s="242"/>
      <c r="O5" s="426" t="s">
        <v>67</v>
      </c>
      <c r="P5" s="427"/>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25"/>
      <c r="Q16" s="425"/>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8" t="s">
        <v>58</v>
      </c>
      <c r="D22" s="112">
        <v>4469</v>
      </c>
      <c r="E22" s="348" t="s">
        <v>58</v>
      </c>
      <c r="F22" s="112">
        <v>4663</v>
      </c>
      <c r="G22" s="348" t="s">
        <v>58</v>
      </c>
      <c r="H22" s="112">
        <v>4924</v>
      </c>
      <c r="I22" s="348" t="s">
        <v>58</v>
      </c>
      <c r="J22" s="246">
        <v>5210</v>
      </c>
      <c r="K22" s="346">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26" t="s">
        <v>67</v>
      </c>
      <c r="P90" s="427"/>
    </row>
    <row r="91" spans="1:16" x14ac:dyDescent="0.2">
      <c r="B91" s="122" t="s">
        <v>163</v>
      </c>
    </row>
    <row r="92" spans="1:16" x14ac:dyDescent="0.2">
      <c r="B92" s="254" t="s">
        <v>220</v>
      </c>
    </row>
    <row r="93" spans="1:16" ht="39.6" customHeight="1" x14ac:dyDescent="0.2">
      <c r="B93" s="454" t="s">
        <v>346</v>
      </c>
      <c r="C93" s="454"/>
      <c r="D93" s="454"/>
      <c r="E93" s="318"/>
      <c r="F93" s="318"/>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365</v>
      </c>
      <c r="D2" s="444"/>
      <c r="E2" s="445" t="s">
        <v>366</v>
      </c>
      <c r="F2" s="444"/>
      <c r="G2" s="445" t="s">
        <v>367</v>
      </c>
      <c r="H2" s="444"/>
      <c r="I2" s="445" t="s">
        <v>368</v>
      </c>
      <c r="J2" s="444"/>
      <c r="K2" s="445" t="s">
        <v>379</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41728</v>
      </c>
      <c r="D4" s="174">
        <v>41729</v>
      </c>
      <c r="E4" s="102">
        <v>41820</v>
      </c>
      <c r="F4" s="238">
        <v>41820</v>
      </c>
      <c r="G4" s="102">
        <v>41912</v>
      </c>
      <c r="H4" s="238">
        <v>41912</v>
      </c>
      <c r="I4" s="102">
        <v>42004</v>
      </c>
      <c r="J4" s="238">
        <v>42004</v>
      </c>
      <c r="K4" s="452"/>
      <c r="L4" s="453"/>
      <c r="M4" s="237"/>
    </row>
    <row r="5" spans="1:19" ht="13.5" thickBot="1" x14ac:dyDescent="0.25">
      <c r="A5" s="125">
        <v>1</v>
      </c>
      <c r="B5" s="175" t="s">
        <v>1</v>
      </c>
      <c r="C5" s="106">
        <v>31247</v>
      </c>
      <c r="D5" s="378">
        <v>2727</v>
      </c>
      <c r="E5" s="377">
        <v>32300</v>
      </c>
      <c r="F5" s="376">
        <v>2817</v>
      </c>
      <c r="G5" s="377">
        <v>33381</v>
      </c>
      <c r="H5" s="374">
        <v>2953</v>
      </c>
      <c r="I5" s="377">
        <v>34399</v>
      </c>
      <c r="J5" s="374">
        <v>3027</v>
      </c>
      <c r="K5" s="377">
        <f>$I5-'Año 2013'!$I5</f>
        <v>4113</v>
      </c>
      <c r="L5" s="376">
        <f>$J5-'Año 2013'!$J5</f>
        <v>379</v>
      </c>
      <c r="M5" s="242"/>
      <c r="O5" s="426" t="s">
        <v>67</v>
      </c>
      <c r="P5" s="427"/>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25"/>
      <c r="Q16" s="425"/>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6">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26" t="s">
        <v>67</v>
      </c>
      <c r="P90" s="427"/>
    </row>
    <row r="91" spans="1:16" x14ac:dyDescent="0.2">
      <c r="B91" s="122" t="s">
        <v>163</v>
      </c>
    </row>
    <row r="92" spans="1:16" ht="25.5" x14ac:dyDescent="0.2">
      <c r="B92" s="122" t="s">
        <v>371</v>
      </c>
    </row>
    <row r="93" spans="1:16" x14ac:dyDescent="0.2">
      <c r="B93" s="254" t="s">
        <v>220</v>
      </c>
    </row>
    <row r="94" spans="1:16" ht="39.6" customHeight="1" x14ac:dyDescent="0.2">
      <c r="B94" s="454" t="s">
        <v>346</v>
      </c>
      <c r="C94" s="454"/>
      <c r="D94" s="454"/>
      <c r="E94" s="318"/>
      <c r="F94" s="318"/>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381</v>
      </c>
      <c r="D2" s="444"/>
      <c r="E2" s="445" t="s">
        <v>383</v>
      </c>
      <c r="F2" s="444"/>
      <c r="G2" s="445" t="s">
        <v>388</v>
      </c>
      <c r="H2" s="444"/>
      <c r="I2" s="445" t="s">
        <v>390</v>
      </c>
      <c r="J2" s="444"/>
      <c r="K2" s="445" t="s">
        <v>392</v>
      </c>
      <c r="L2" s="444"/>
      <c r="M2" s="235"/>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42094</v>
      </c>
      <c r="D4" s="174">
        <v>42094</v>
      </c>
      <c r="E4" s="102">
        <v>42185</v>
      </c>
      <c r="F4" s="174">
        <v>42185</v>
      </c>
      <c r="G4" s="102">
        <v>42277</v>
      </c>
      <c r="H4" s="174">
        <v>42277</v>
      </c>
      <c r="I4" s="102">
        <v>42369</v>
      </c>
      <c r="J4" s="174">
        <v>42369</v>
      </c>
      <c r="K4" s="452"/>
      <c r="L4" s="453"/>
      <c r="M4" s="237"/>
    </row>
    <row r="5" spans="1:19" ht="13.5" thickBot="1" x14ac:dyDescent="0.25">
      <c r="A5" s="125">
        <v>1</v>
      </c>
      <c r="B5" s="175" t="s">
        <v>1</v>
      </c>
      <c r="C5" s="106">
        <v>35500</v>
      </c>
      <c r="D5" s="378">
        <v>3106</v>
      </c>
      <c r="E5" s="377">
        <v>36572</v>
      </c>
      <c r="F5" s="376">
        <v>3196</v>
      </c>
      <c r="G5" s="377">
        <v>37774</v>
      </c>
      <c r="H5" s="374">
        <v>3301</v>
      </c>
      <c r="I5" s="377">
        <v>38878</v>
      </c>
      <c r="J5" s="374">
        <v>3410</v>
      </c>
      <c r="K5" s="377">
        <f>$I5-'Año 2014'!$I5</f>
        <v>4479</v>
      </c>
      <c r="L5" s="376">
        <f>$J5-'Año 2014'!$J5</f>
        <v>383</v>
      </c>
      <c r="M5" s="242"/>
      <c r="O5" s="426" t="s">
        <v>67</v>
      </c>
      <c r="P5" s="427"/>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25"/>
      <c r="Q16" s="425"/>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55" t="s">
        <v>160</v>
      </c>
      <c r="C90" s="455"/>
      <c r="D90" s="455"/>
      <c r="E90" s="455"/>
      <c r="F90" s="455"/>
      <c r="G90" s="455"/>
      <c r="H90" s="455"/>
      <c r="I90" s="455"/>
      <c r="J90" s="455"/>
      <c r="K90" s="455"/>
      <c r="L90" s="455"/>
      <c r="O90" s="426" t="s">
        <v>67</v>
      </c>
      <c r="P90" s="427"/>
    </row>
    <row r="91" spans="1:16" x14ac:dyDescent="0.2">
      <c r="B91" s="455" t="s">
        <v>163</v>
      </c>
      <c r="C91" s="455"/>
      <c r="D91" s="455"/>
      <c r="E91" s="455"/>
      <c r="F91" s="455"/>
      <c r="G91" s="455"/>
      <c r="H91" s="455"/>
      <c r="I91" s="455"/>
      <c r="J91" s="455"/>
      <c r="K91" s="455"/>
      <c r="L91" s="455"/>
    </row>
    <row r="92" spans="1:16" x14ac:dyDescent="0.2">
      <c r="B92" s="455" t="s">
        <v>371</v>
      </c>
      <c r="C92" s="455"/>
      <c r="D92" s="455"/>
      <c r="E92" s="455"/>
      <c r="F92" s="455"/>
      <c r="G92" s="455"/>
      <c r="H92" s="455"/>
      <c r="I92" s="455"/>
      <c r="J92" s="455"/>
      <c r="K92" s="455"/>
      <c r="L92" s="455"/>
    </row>
    <row r="93" spans="1:16" x14ac:dyDescent="0.2">
      <c r="B93" s="254" t="s">
        <v>220</v>
      </c>
    </row>
    <row r="94" spans="1:16" x14ac:dyDescent="0.2">
      <c r="B94" s="455" t="s">
        <v>346</v>
      </c>
      <c r="C94" s="455"/>
      <c r="D94" s="455"/>
      <c r="E94" s="318"/>
      <c r="F94" s="318"/>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410</v>
      </c>
      <c r="D2" s="444"/>
      <c r="E2" s="445" t="s">
        <v>411</v>
      </c>
      <c r="F2" s="444"/>
      <c r="G2" s="445" t="s">
        <v>412</v>
      </c>
      <c r="H2" s="444"/>
      <c r="I2" s="445" t="s">
        <v>413</v>
      </c>
      <c r="J2" s="444"/>
      <c r="K2" s="445" t="s">
        <v>414</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42461</v>
      </c>
      <c r="D4" s="174">
        <v>42461</v>
      </c>
      <c r="E4" s="102">
        <v>42552</v>
      </c>
      <c r="F4" s="174">
        <v>42552</v>
      </c>
      <c r="G4" s="102">
        <v>42643</v>
      </c>
      <c r="H4" s="174">
        <v>42643</v>
      </c>
      <c r="I4" s="102">
        <v>42734</v>
      </c>
      <c r="J4" s="174">
        <v>42734</v>
      </c>
      <c r="K4" s="452"/>
      <c r="L4" s="453"/>
      <c r="M4" s="237"/>
    </row>
    <row r="5" spans="1:19" ht="13.5" thickBot="1" x14ac:dyDescent="0.25">
      <c r="A5" s="125">
        <v>1</v>
      </c>
      <c r="B5" s="357" t="s">
        <v>1</v>
      </c>
      <c r="C5" s="106">
        <v>39939</v>
      </c>
      <c r="D5" s="378">
        <v>3480</v>
      </c>
      <c r="E5" s="377">
        <v>41160</v>
      </c>
      <c r="F5" s="376">
        <v>3588</v>
      </c>
      <c r="G5" s="377">
        <v>42339</v>
      </c>
      <c r="H5" s="374">
        <v>3703</v>
      </c>
      <c r="I5" s="239">
        <v>43385</v>
      </c>
      <c r="J5" s="374">
        <v>3813</v>
      </c>
      <c r="K5" s="239">
        <f>$I5-'Año 2015'!$I5</f>
        <v>4507</v>
      </c>
      <c r="L5" s="240">
        <f>$J5-'Año 2015'!$J5</f>
        <v>403</v>
      </c>
      <c r="M5" s="354"/>
      <c r="N5" s="355"/>
      <c r="O5" s="426" t="s">
        <v>67</v>
      </c>
      <c r="P5" s="427"/>
    </row>
    <row r="6" spans="1:19" x14ac:dyDescent="0.2">
      <c r="A6" s="125">
        <v>2</v>
      </c>
      <c r="B6" s="358" t="s">
        <v>2</v>
      </c>
      <c r="C6" s="110">
        <v>74172</v>
      </c>
      <c r="D6" s="246">
        <v>3936</v>
      </c>
      <c r="E6" s="110">
        <v>75845</v>
      </c>
      <c r="F6" s="112">
        <v>4049</v>
      </c>
      <c r="G6" s="110">
        <v>77421</v>
      </c>
      <c r="H6" s="246">
        <v>4154</v>
      </c>
      <c r="I6" s="203">
        <v>78760</v>
      </c>
      <c r="J6" s="246">
        <v>4250</v>
      </c>
      <c r="K6" s="203">
        <f>$I6-'Año 2015'!$I6</f>
        <v>6271</v>
      </c>
      <c r="L6" s="201">
        <f>$J6-'Año 2015'!$J6</f>
        <v>411</v>
      </c>
      <c r="M6" s="354"/>
      <c r="N6" s="355"/>
    </row>
    <row r="7" spans="1:19" x14ac:dyDescent="0.2">
      <c r="A7" s="125">
        <v>3</v>
      </c>
      <c r="B7" s="358" t="s">
        <v>3</v>
      </c>
      <c r="C7" s="209">
        <v>3037937</v>
      </c>
      <c r="D7" s="111">
        <v>14739</v>
      </c>
      <c r="E7" s="110">
        <v>3228000</v>
      </c>
      <c r="F7" s="112">
        <v>15162</v>
      </c>
      <c r="G7" s="110">
        <v>3391019</v>
      </c>
      <c r="H7" s="246">
        <v>15566</v>
      </c>
      <c r="I7" s="203">
        <v>3522843</v>
      </c>
      <c r="J7" s="246">
        <v>15920</v>
      </c>
      <c r="K7" s="203">
        <f>$I7-'Año 2015'!$I7</f>
        <v>645507</v>
      </c>
      <c r="L7" s="201">
        <f>$J7-'Año 2015'!$J7</f>
        <v>1543</v>
      </c>
      <c r="M7" s="354"/>
      <c r="N7" s="355"/>
    </row>
    <row r="8" spans="1:19" x14ac:dyDescent="0.2">
      <c r="A8" s="125">
        <v>4</v>
      </c>
      <c r="B8" s="358" t="s">
        <v>4</v>
      </c>
      <c r="C8" s="209">
        <v>157720</v>
      </c>
      <c r="D8" s="111">
        <v>9398</v>
      </c>
      <c r="E8" s="110">
        <v>162300</v>
      </c>
      <c r="F8" s="112">
        <v>9785</v>
      </c>
      <c r="G8" s="110">
        <v>166673</v>
      </c>
      <c r="H8" s="246">
        <v>10184</v>
      </c>
      <c r="I8" s="203">
        <v>170917</v>
      </c>
      <c r="J8" s="246">
        <v>10570</v>
      </c>
      <c r="K8" s="203">
        <f>$I8-'Año 2015'!$I8</f>
        <v>17670</v>
      </c>
      <c r="L8" s="201">
        <f>$J8-'Año 2015'!$J8</f>
        <v>1554</v>
      </c>
      <c r="M8" s="354"/>
      <c r="N8" s="355"/>
    </row>
    <row r="9" spans="1:19" x14ac:dyDescent="0.2">
      <c r="A9" s="125">
        <v>5</v>
      </c>
      <c r="B9" s="358" t="s">
        <v>5</v>
      </c>
      <c r="C9" s="209">
        <v>870326</v>
      </c>
      <c r="D9" s="111">
        <v>10931</v>
      </c>
      <c r="E9" s="110">
        <v>894045</v>
      </c>
      <c r="F9" s="112">
        <v>11272</v>
      </c>
      <c r="G9" s="110">
        <v>917606</v>
      </c>
      <c r="H9" s="246">
        <v>11649</v>
      </c>
      <c r="I9" s="203">
        <v>936859</v>
      </c>
      <c r="J9" s="246">
        <v>11974</v>
      </c>
      <c r="K9" s="203">
        <f>$I9-'Año 2015'!$I9</f>
        <v>89730</v>
      </c>
      <c r="L9" s="201">
        <f>$J9-'Año 2015'!$J9</f>
        <v>1324</v>
      </c>
      <c r="M9" s="354"/>
      <c r="N9" s="355"/>
    </row>
    <row r="10" spans="1:19" x14ac:dyDescent="0.2">
      <c r="A10" s="125">
        <v>6</v>
      </c>
      <c r="B10" s="358" t="s">
        <v>6</v>
      </c>
      <c r="C10" s="209">
        <v>10520</v>
      </c>
      <c r="D10" s="111">
        <v>6807</v>
      </c>
      <c r="E10" s="110">
        <v>10742</v>
      </c>
      <c r="F10" s="112">
        <v>6910</v>
      </c>
      <c r="G10" s="110">
        <v>10966</v>
      </c>
      <c r="H10" s="246">
        <v>7025</v>
      </c>
      <c r="I10" s="203">
        <v>11164</v>
      </c>
      <c r="J10" s="246">
        <v>7106</v>
      </c>
      <c r="K10" s="203">
        <f>$I10-'Año 2015'!$I10</f>
        <v>863</v>
      </c>
      <c r="L10" s="201">
        <f>$J10-'Año 2015'!$J10</f>
        <v>387</v>
      </c>
      <c r="M10" s="354"/>
      <c r="N10" s="355"/>
    </row>
    <row r="11" spans="1:19" x14ac:dyDescent="0.2">
      <c r="A11" s="125">
        <v>7</v>
      </c>
      <c r="B11" s="358"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4"/>
      <c r="N11" s="355"/>
    </row>
    <row r="12" spans="1:19" x14ac:dyDescent="0.2">
      <c r="A12" s="125">
        <v>8</v>
      </c>
      <c r="B12" s="358" t="s">
        <v>8</v>
      </c>
      <c r="C12" s="209">
        <v>113334</v>
      </c>
      <c r="D12" s="111">
        <v>25194</v>
      </c>
      <c r="E12" s="110">
        <v>116639</v>
      </c>
      <c r="F12" s="112">
        <v>25987</v>
      </c>
      <c r="G12" s="110">
        <v>120079</v>
      </c>
      <c r="H12" s="246">
        <v>26748</v>
      </c>
      <c r="I12" s="203">
        <v>123369</v>
      </c>
      <c r="J12" s="246">
        <v>27585</v>
      </c>
      <c r="K12" s="203">
        <f>$I12-'Año 2015'!$I12</f>
        <v>13131</v>
      </c>
      <c r="L12" s="201">
        <f>$J12-'Año 2015'!$J12</f>
        <v>3085</v>
      </c>
      <c r="M12" s="354"/>
      <c r="N12" s="355"/>
    </row>
    <row r="13" spans="1:19" x14ac:dyDescent="0.2">
      <c r="A13" s="125">
        <v>9</v>
      </c>
      <c r="B13" s="358" t="s">
        <v>9</v>
      </c>
      <c r="C13" s="209">
        <v>8834</v>
      </c>
      <c r="D13" s="111">
        <v>343</v>
      </c>
      <c r="E13" s="110">
        <v>9033</v>
      </c>
      <c r="F13" s="112">
        <v>349</v>
      </c>
      <c r="G13" s="110">
        <v>9244</v>
      </c>
      <c r="H13" s="246">
        <v>362</v>
      </c>
      <c r="I13" s="203">
        <v>9427</v>
      </c>
      <c r="J13" s="246">
        <v>371</v>
      </c>
      <c r="K13" s="203">
        <f>$I13-'Año 2015'!$I13</f>
        <v>818</v>
      </c>
      <c r="L13" s="201">
        <f>$J13-'Año 2015'!$J13</f>
        <v>35</v>
      </c>
      <c r="M13" s="354"/>
      <c r="N13" s="355"/>
    </row>
    <row r="14" spans="1:19" x14ac:dyDescent="0.2">
      <c r="A14" s="125">
        <v>10</v>
      </c>
      <c r="B14" s="358" t="s">
        <v>10</v>
      </c>
      <c r="C14" s="209">
        <v>6817</v>
      </c>
      <c r="D14" s="111">
        <v>1589</v>
      </c>
      <c r="E14" s="110">
        <v>7009</v>
      </c>
      <c r="F14" s="112">
        <v>1632</v>
      </c>
      <c r="G14" s="110">
        <v>7204</v>
      </c>
      <c r="H14" s="246">
        <v>1662</v>
      </c>
      <c r="I14" s="203">
        <v>7380</v>
      </c>
      <c r="J14" s="246">
        <v>1701</v>
      </c>
      <c r="K14" s="203">
        <f>$I14-'Año 2015'!$I14</f>
        <v>740</v>
      </c>
      <c r="L14" s="201">
        <f>$J14-'Año 2015'!$J14</f>
        <v>145</v>
      </c>
      <c r="M14" s="354"/>
      <c r="N14" s="355"/>
    </row>
    <row r="15" spans="1:19" x14ac:dyDescent="0.2">
      <c r="A15" s="125">
        <v>11</v>
      </c>
      <c r="B15" s="358"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4"/>
      <c r="N15" s="355"/>
    </row>
    <row r="16" spans="1:19" ht="15" x14ac:dyDescent="0.2">
      <c r="A16" s="125">
        <v>12</v>
      </c>
      <c r="B16" s="358" t="s">
        <v>12</v>
      </c>
      <c r="C16" s="209">
        <v>24433</v>
      </c>
      <c r="D16" s="111">
        <v>1835</v>
      </c>
      <c r="E16" s="110">
        <v>25238</v>
      </c>
      <c r="F16" s="112">
        <v>1896</v>
      </c>
      <c r="G16" s="110">
        <v>26031</v>
      </c>
      <c r="H16" s="246">
        <v>1978</v>
      </c>
      <c r="I16" s="203">
        <v>26681</v>
      </c>
      <c r="J16" s="246">
        <v>2054</v>
      </c>
      <c r="K16" s="203">
        <f>$I16-'Año 2015'!$I16</f>
        <v>3026</v>
      </c>
      <c r="L16" s="201">
        <f>$J16-'Año 2015'!$J16</f>
        <v>289</v>
      </c>
      <c r="M16" s="354"/>
      <c r="N16" s="355"/>
      <c r="P16" s="425"/>
      <c r="Q16" s="425"/>
    </row>
    <row r="17" spans="1:14" x14ac:dyDescent="0.2">
      <c r="A17" s="125">
        <v>13</v>
      </c>
      <c r="B17" s="358" t="s">
        <v>13</v>
      </c>
      <c r="C17" s="209">
        <v>4103</v>
      </c>
      <c r="D17" s="111">
        <v>517</v>
      </c>
      <c r="E17" s="110">
        <v>4185</v>
      </c>
      <c r="F17" s="112">
        <v>545</v>
      </c>
      <c r="G17" s="110">
        <v>4287</v>
      </c>
      <c r="H17" s="246">
        <v>564</v>
      </c>
      <c r="I17" s="203">
        <v>4374</v>
      </c>
      <c r="J17" s="246">
        <v>578</v>
      </c>
      <c r="K17" s="203">
        <f>$I17-'Año 2015'!$I17</f>
        <v>375</v>
      </c>
      <c r="L17" s="201">
        <f>$J17-'Año 2015'!$J17</f>
        <v>77</v>
      </c>
      <c r="M17" s="354"/>
      <c r="N17" s="355"/>
    </row>
    <row r="18" spans="1:14" x14ac:dyDescent="0.2">
      <c r="A18" s="125">
        <v>14</v>
      </c>
      <c r="B18" s="358" t="s">
        <v>14</v>
      </c>
      <c r="C18" s="209">
        <v>11677</v>
      </c>
      <c r="D18" s="111">
        <v>1337</v>
      </c>
      <c r="E18" s="110">
        <v>11937</v>
      </c>
      <c r="F18" s="112">
        <v>1369</v>
      </c>
      <c r="G18" s="110">
        <v>12184</v>
      </c>
      <c r="H18" s="246">
        <v>1408</v>
      </c>
      <c r="I18" s="203">
        <v>12390</v>
      </c>
      <c r="J18" s="246">
        <v>1450</v>
      </c>
      <c r="K18" s="203">
        <f>$I18-'Año 2015'!$I18</f>
        <v>985</v>
      </c>
      <c r="L18" s="201">
        <f>$J18-'Año 2015'!$J18</f>
        <v>145</v>
      </c>
      <c r="M18" s="354"/>
      <c r="N18" s="355"/>
    </row>
    <row r="19" spans="1:14" x14ac:dyDescent="0.2">
      <c r="A19" s="125">
        <v>15</v>
      </c>
      <c r="B19" s="358" t="s">
        <v>15</v>
      </c>
      <c r="C19" s="209">
        <v>27774</v>
      </c>
      <c r="D19" s="111">
        <v>2726</v>
      </c>
      <c r="E19" s="110">
        <v>28480</v>
      </c>
      <c r="F19" s="112">
        <v>2789</v>
      </c>
      <c r="G19" s="110">
        <v>29222</v>
      </c>
      <c r="H19" s="246">
        <v>2874</v>
      </c>
      <c r="I19" s="203">
        <v>29754</v>
      </c>
      <c r="J19" s="246">
        <v>2953</v>
      </c>
      <c r="K19" s="203">
        <f>$I19-'Año 2015'!$I19</f>
        <v>2622</v>
      </c>
      <c r="L19" s="201">
        <f>$J19-'Año 2015'!$J19</f>
        <v>300</v>
      </c>
      <c r="M19" s="354"/>
      <c r="N19" s="355"/>
    </row>
    <row r="20" spans="1:14" x14ac:dyDescent="0.2">
      <c r="A20" s="125">
        <v>16</v>
      </c>
      <c r="B20" s="358" t="s">
        <v>16</v>
      </c>
      <c r="C20" s="209">
        <v>16850</v>
      </c>
      <c r="D20" s="111">
        <v>2870</v>
      </c>
      <c r="E20" s="110">
        <v>17144</v>
      </c>
      <c r="F20" s="112">
        <v>2948</v>
      </c>
      <c r="G20" s="110">
        <v>17472</v>
      </c>
      <c r="H20" s="246">
        <v>3039</v>
      </c>
      <c r="I20" s="203">
        <v>17714</v>
      </c>
      <c r="J20" s="246">
        <v>3113</v>
      </c>
      <c r="K20" s="203">
        <f>$I20-'Año 2015'!$I20</f>
        <v>1194</v>
      </c>
      <c r="L20" s="201">
        <f>$J20-'Año 2015'!$J20</f>
        <v>308</v>
      </c>
      <c r="M20" s="354"/>
      <c r="N20" s="355"/>
    </row>
    <row r="21" spans="1:14" x14ac:dyDescent="0.2">
      <c r="A21" s="125">
        <v>17</v>
      </c>
      <c r="B21" s="358" t="s">
        <v>17</v>
      </c>
      <c r="C21" s="209">
        <v>18306</v>
      </c>
      <c r="D21" s="111">
        <v>3151</v>
      </c>
      <c r="E21" s="110">
        <v>18917</v>
      </c>
      <c r="F21" s="112">
        <v>3244</v>
      </c>
      <c r="G21" s="110">
        <v>19489</v>
      </c>
      <c r="H21" s="246">
        <v>3343</v>
      </c>
      <c r="I21" s="203">
        <v>19943</v>
      </c>
      <c r="J21" s="246">
        <v>3423</v>
      </c>
      <c r="K21" s="203">
        <f>$I21-'Año 2015'!$I21</f>
        <v>2140</v>
      </c>
      <c r="L21" s="201">
        <f>$J21-'Año 2015'!$J21</f>
        <v>365</v>
      </c>
      <c r="M21" s="354"/>
      <c r="N21" s="355"/>
    </row>
    <row r="22" spans="1:14" s="150" customFormat="1" x14ac:dyDescent="0.2">
      <c r="A22" s="125">
        <v>18</v>
      </c>
      <c r="B22" s="358" t="s">
        <v>18</v>
      </c>
      <c r="C22" s="209">
        <v>129604</v>
      </c>
      <c r="D22" s="111">
        <v>8008</v>
      </c>
      <c r="E22" s="110">
        <v>145469</v>
      </c>
      <c r="F22" s="112">
        <v>8375</v>
      </c>
      <c r="G22" s="110">
        <v>163046</v>
      </c>
      <c r="H22" s="246">
        <v>8719</v>
      </c>
      <c r="I22" s="110">
        <v>177104</v>
      </c>
      <c r="J22" s="246">
        <v>9059</v>
      </c>
      <c r="K22" s="110">
        <f>$I22-'Año 2015'!$I22</f>
        <v>60004</v>
      </c>
      <c r="L22" s="112">
        <f>$J22-'Año 2015'!$J22</f>
        <v>1424</v>
      </c>
      <c r="M22" s="354"/>
      <c r="N22" s="355"/>
    </row>
    <row r="23" spans="1:14" x14ac:dyDescent="0.2">
      <c r="A23" s="125">
        <v>19</v>
      </c>
      <c r="B23" s="358"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4"/>
      <c r="N23" s="355"/>
    </row>
    <row r="24" spans="1:14" x14ac:dyDescent="0.2">
      <c r="A24" s="125">
        <v>20</v>
      </c>
      <c r="B24" s="358" t="s">
        <v>20</v>
      </c>
      <c r="C24" s="209">
        <v>260305</v>
      </c>
      <c r="D24" s="111">
        <v>1029</v>
      </c>
      <c r="E24" s="110">
        <v>268624</v>
      </c>
      <c r="F24" s="112">
        <v>1083</v>
      </c>
      <c r="G24" s="110">
        <v>283085</v>
      </c>
      <c r="H24" s="246">
        <v>1192</v>
      </c>
      <c r="I24" s="203">
        <v>289086</v>
      </c>
      <c r="J24" s="246">
        <v>1242</v>
      </c>
      <c r="K24" s="203">
        <f>$I24-'Año 2015'!$I24</f>
        <v>33099</v>
      </c>
      <c r="L24" s="201">
        <f>$J24-'Año 2015'!$J24</f>
        <v>235</v>
      </c>
      <c r="M24" s="354"/>
      <c r="N24" s="355"/>
    </row>
    <row r="25" spans="1:14" x14ac:dyDescent="0.2">
      <c r="A25" s="125">
        <v>21</v>
      </c>
      <c r="B25" s="358"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4"/>
      <c r="N25" s="355"/>
    </row>
    <row r="26" spans="1:14" x14ac:dyDescent="0.2">
      <c r="A26" s="125">
        <v>22</v>
      </c>
      <c r="B26" s="358" t="s">
        <v>22</v>
      </c>
      <c r="C26" s="209">
        <v>12893</v>
      </c>
      <c r="D26" s="111">
        <v>2348</v>
      </c>
      <c r="E26" s="110">
        <v>13585</v>
      </c>
      <c r="F26" s="112">
        <v>2406</v>
      </c>
      <c r="G26" s="110">
        <v>14356</v>
      </c>
      <c r="H26" s="246">
        <v>2503</v>
      </c>
      <c r="I26" s="203">
        <v>14938</v>
      </c>
      <c r="J26" s="246">
        <v>2602</v>
      </c>
      <c r="K26" s="203">
        <f>$I26-'Año 2015'!$I26</f>
        <v>2653</v>
      </c>
      <c r="L26" s="201">
        <f>$J26-'Año 2015'!$J26</f>
        <v>346</v>
      </c>
      <c r="M26" s="354"/>
      <c r="N26" s="355"/>
    </row>
    <row r="27" spans="1:14" x14ac:dyDescent="0.2">
      <c r="A27" s="125">
        <v>23</v>
      </c>
      <c r="B27" s="358"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4"/>
      <c r="N27" s="355"/>
    </row>
    <row r="28" spans="1:14" x14ac:dyDescent="0.2">
      <c r="A28" s="125">
        <v>24</v>
      </c>
      <c r="B28" s="358" t="s">
        <v>415</v>
      </c>
      <c r="C28" s="209">
        <v>210208</v>
      </c>
      <c r="D28" s="111">
        <v>6265</v>
      </c>
      <c r="E28" s="110">
        <v>214339</v>
      </c>
      <c r="F28" s="112">
        <v>6468</v>
      </c>
      <c r="G28" s="110">
        <v>200962</v>
      </c>
      <c r="H28" s="246">
        <v>6673</v>
      </c>
      <c r="I28" s="203">
        <v>204220</v>
      </c>
      <c r="J28" s="246">
        <v>6841</v>
      </c>
      <c r="K28" s="203">
        <f>$I28-'Año 2015'!$I28</f>
        <v>-1739</v>
      </c>
      <c r="L28" s="244">
        <f>$J28-'Año 2015'!$J28</f>
        <v>789</v>
      </c>
      <c r="M28" s="354"/>
      <c r="N28" s="355"/>
    </row>
    <row r="29" spans="1:14" x14ac:dyDescent="0.2">
      <c r="A29" s="125">
        <v>25</v>
      </c>
      <c r="B29" s="358" t="s">
        <v>25</v>
      </c>
      <c r="C29" s="209">
        <v>53337</v>
      </c>
      <c r="D29" s="111">
        <v>5665</v>
      </c>
      <c r="E29" s="110">
        <v>54923</v>
      </c>
      <c r="F29" s="112">
        <v>5835</v>
      </c>
      <c r="G29" s="110">
        <v>56514</v>
      </c>
      <c r="H29" s="246">
        <v>6031</v>
      </c>
      <c r="I29" s="203">
        <v>57957</v>
      </c>
      <c r="J29" s="246">
        <v>6209</v>
      </c>
      <c r="K29" s="203">
        <f>$I29-'Año 2015'!$I29</f>
        <v>6285</v>
      </c>
      <c r="L29" s="201">
        <f>$J29-'Año 2015'!$J29</f>
        <v>707</v>
      </c>
      <c r="M29" s="354"/>
      <c r="N29" s="355"/>
    </row>
    <row r="30" spans="1:14" ht="25.5" x14ac:dyDescent="0.2">
      <c r="A30" s="125">
        <v>26</v>
      </c>
      <c r="B30" s="358"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4"/>
      <c r="N30" s="355"/>
    </row>
    <row r="31" spans="1:14" x14ac:dyDescent="0.2">
      <c r="A31" s="125">
        <v>27</v>
      </c>
      <c r="B31" s="358" t="s">
        <v>27</v>
      </c>
      <c r="C31" s="209">
        <v>133856</v>
      </c>
      <c r="D31" s="111">
        <v>1387</v>
      </c>
      <c r="E31" s="110">
        <v>137896</v>
      </c>
      <c r="F31" s="112">
        <v>1432</v>
      </c>
      <c r="G31" s="110">
        <v>141415</v>
      </c>
      <c r="H31" s="246">
        <v>1471</v>
      </c>
      <c r="I31" s="203">
        <v>144234</v>
      </c>
      <c r="J31" s="246">
        <v>1522</v>
      </c>
      <c r="K31" s="203">
        <f>$I31-'Año 2015'!$I31</f>
        <v>14042</v>
      </c>
      <c r="L31" s="201">
        <f>$J31-'Año 2015'!$J31</f>
        <v>179</v>
      </c>
      <c r="M31" s="354"/>
      <c r="N31" s="355"/>
    </row>
    <row r="32" spans="1:14" x14ac:dyDescent="0.2">
      <c r="A32" s="125">
        <v>28</v>
      </c>
      <c r="B32" s="358" t="s">
        <v>28</v>
      </c>
      <c r="C32" s="209">
        <v>37669</v>
      </c>
      <c r="D32" s="111">
        <v>5309</v>
      </c>
      <c r="E32" s="110">
        <v>38725</v>
      </c>
      <c r="F32" s="112">
        <v>5444</v>
      </c>
      <c r="G32" s="110">
        <v>39732</v>
      </c>
      <c r="H32" s="246">
        <v>5597</v>
      </c>
      <c r="I32" s="203">
        <v>40581</v>
      </c>
      <c r="J32" s="246">
        <v>5743</v>
      </c>
      <c r="K32" s="203">
        <f>$I32-'Año 2015'!$I32</f>
        <v>3958</v>
      </c>
      <c r="L32" s="201">
        <f>$J32-'Año 2015'!$J32</f>
        <v>563</v>
      </c>
      <c r="M32" s="354"/>
      <c r="N32" s="355"/>
    </row>
    <row r="33" spans="1:14" x14ac:dyDescent="0.2">
      <c r="A33" s="125">
        <v>29</v>
      </c>
      <c r="B33" s="358"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4"/>
      <c r="N33" s="355"/>
    </row>
    <row r="34" spans="1:14" x14ac:dyDescent="0.2">
      <c r="A34" s="125">
        <v>30</v>
      </c>
      <c r="B34" s="358" t="s">
        <v>30</v>
      </c>
      <c r="C34" s="209">
        <v>89496</v>
      </c>
      <c r="D34" s="111">
        <v>4956</v>
      </c>
      <c r="E34" s="110">
        <v>91798</v>
      </c>
      <c r="F34" s="112">
        <v>5106</v>
      </c>
      <c r="G34" s="110">
        <v>93953</v>
      </c>
      <c r="H34" s="246">
        <v>5239</v>
      </c>
      <c r="I34" s="203">
        <v>95665</v>
      </c>
      <c r="J34" s="246">
        <v>5389</v>
      </c>
      <c r="K34" s="203">
        <f>$I34-'Año 2015'!$I34</f>
        <v>8423</v>
      </c>
      <c r="L34" s="201">
        <f>$J34-'Año 2015'!$J34</f>
        <v>582</v>
      </c>
      <c r="M34" s="354"/>
      <c r="N34" s="355"/>
    </row>
    <row r="35" spans="1:14" x14ac:dyDescent="0.2">
      <c r="A35" s="125">
        <v>31</v>
      </c>
      <c r="B35" s="358" t="s">
        <v>31</v>
      </c>
      <c r="C35" s="209">
        <v>267081</v>
      </c>
      <c r="D35" s="111">
        <v>5284</v>
      </c>
      <c r="E35" s="110">
        <v>274073</v>
      </c>
      <c r="F35" s="112">
        <v>5444</v>
      </c>
      <c r="G35" s="110">
        <v>280891</v>
      </c>
      <c r="H35" s="246">
        <v>5618</v>
      </c>
      <c r="I35" s="203">
        <v>287812</v>
      </c>
      <c r="J35" s="246">
        <v>5765</v>
      </c>
      <c r="K35" s="203">
        <f>$I35-'Año 2015'!$I35</f>
        <v>27559</v>
      </c>
      <c r="L35" s="201">
        <f>$J35-'Año 2015'!$J35</f>
        <v>601</v>
      </c>
      <c r="M35" s="354"/>
      <c r="N35" s="355"/>
    </row>
    <row r="36" spans="1:14" x14ac:dyDescent="0.2">
      <c r="A36" s="125">
        <v>32</v>
      </c>
      <c r="B36" s="358" t="s">
        <v>32</v>
      </c>
      <c r="C36" s="209">
        <v>20732</v>
      </c>
      <c r="D36" s="111">
        <v>1811</v>
      </c>
      <c r="E36" s="110">
        <v>21323</v>
      </c>
      <c r="F36" s="112">
        <v>1866</v>
      </c>
      <c r="G36" s="110">
        <v>21856</v>
      </c>
      <c r="H36" s="246">
        <v>1922</v>
      </c>
      <c r="I36" s="203">
        <v>22394</v>
      </c>
      <c r="J36" s="246">
        <v>1971</v>
      </c>
      <c r="K36" s="203">
        <f>$I36-'Año 2015'!$I36</f>
        <v>2349</v>
      </c>
      <c r="L36" s="201">
        <f>$J36-'Año 2015'!$J36</f>
        <v>223</v>
      </c>
      <c r="M36" s="354"/>
      <c r="N36" s="355"/>
    </row>
    <row r="37" spans="1:14" x14ac:dyDescent="0.2">
      <c r="A37" s="125">
        <v>33</v>
      </c>
      <c r="B37" s="358" t="s">
        <v>33</v>
      </c>
      <c r="C37" s="209">
        <v>5243</v>
      </c>
      <c r="D37" s="111">
        <v>355</v>
      </c>
      <c r="E37" s="110">
        <v>5399</v>
      </c>
      <c r="F37" s="112">
        <v>358</v>
      </c>
      <c r="G37" s="110">
        <v>5553</v>
      </c>
      <c r="H37" s="246">
        <v>370</v>
      </c>
      <c r="I37" s="203">
        <v>5682</v>
      </c>
      <c r="J37" s="246">
        <v>378</v>
      </c>
      <c r="K37" s="203">
        <f>$I37-'Año 2015'!$I37</f>
        <v>562</v>
      </c>
      <c r="L37" s="201">
        <f>$J37-'Año 2015'!$J37</f>
        <v>42</v>
      </c>
      <c r="M37" s="354"/>
      <c r="N37" s="355"/>
    </row>
    <row r="38" spans="1:14" ht="15.75" customHeight="1" x14ac:dyDescent="0.2">
      <c r="A38" s="125">
        <v>34</v>
      </c>
      <c r="B38" s="358"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4"/>
      <c r="N38" s="355"/>
    </row>
    <row r="39" spans="1:14" ht="25.5" customHeight="1" x14ac:dyDescent="0.2">
      <c r="A39" s="125">
        <v>35</v>
      </c>
      <c r="B39" s="358" t="s">
        <v>35</v>
      </c>
      <c r="C39" s="209">
        <v>64195</v>
      </c>
      <c r="D39" s="111">
        <v>6558</v>
      </c>
      <c r="E39" s="110">
        <v>67688</v>
      </c>
      <c r="F39" s="112">
        <v>7162</v>
      </c>
      <c r="G39" s="110">
        <v>70757</v>
      </c>
      <c r="H39" s="246">
        <v>7799</v>
      </c>
      <c r="I39" s="110">
        <v>73180</v>
      </c>
      <c r="J39" s="246">
        <v>8321</v>
      </c>
      <c r="K39" s="110">
        <f>$I39-'Año 2015'!$I39</f>
        <v>12152</v>
      </c>
      <c r="L39" s="112">
        <f>$J39-'Año 2015'!$J39</f>
        <v>2202</v>
      </c>
      <c r="M39" s="354"/>
      <c r="N39" s="355"/>
    </row>
    <row r="40" spans="1:14" x14ac:dyDescent="0.2">
      <c r="A40" s="125">
        <v>36</v>
      </c>
      <c r="B40" s="358" t="s">
        <v>36</v>
      </c>
      <c r="C40" s="209">
        <v>465763</v>
      </c>
      <c r="D40" s="111">
        <v>1824</v>
      </c>
      <c r="E40" s="110">
        <v>479903</v>
      </c>
      <c r="F40" s="112">
        <v>1916</v>
      </c>
      <c r="G40" s="110">
        <v>494494</v>
      </c>
      <c r="H40" s="246">
        <v>1999</v>
      </c>
      <c r="I40" s="203">
        <v>506979</v>
      </c>
      <c r="J40" s="246">
        <v>2079</v>
      </c>
      <c r="K40" s="203">
        <f>$I40-'Año 2015'!$I40</f>
        <v>56351</v>
      </c>
      <c r="L40" s="201">
        <f>$J40-'Año 2015'!$J40</f>
        <v>336</v>
      </c>
      <c r="M40" s="354"/>
      <c r="N40" s="355"/>
    </row>
    <row r="41" spans="1:14" ht="12.75" customHeight="1" x14ac:dyDescent="0.2">
      <c r="A41" s="125">
        <v>37</v>
      </c>
      <c r="B41" s="358" t="s">
        <v>37</v>
      </c>
      <c r="C41" s="209">
        <v>205643</v>
      </c>
      <c r="D41" s="111">
        <v>8397</v>
      </c>
      <c r="E41" s="110">
        <v>212534</v>
      </c>
      <c r="F41" s="112">
        <v>8704</v>
      </c>
      <c r="G41" s="110">
        <v>220023</v>
      </c>
      <c r="H41" s="246">
        <v>9057</v>
      </c>
      <c r="I41" s="110">
        <v>226375</v>
      </c>
      <c r="J41" s="246">
        <v>9347</v>
      </c>
      <c r="K41" s="110">
        <f>$I41-'Año 2015'!$I41</f>
        <v>27749</v>
      </c>
      <c r="L41" s="112">
        <f>$J41-'Año 2015'!$J41</f>
        <v>1225</v>
      </c>
      <c r="M41" s="354"/>
      <c r="N41" s="355"/>
    </row>
    <row r="42" spans="1:14" s="150" customFormat="1" ht="25.5" x14ac:dyDescent="0.2">
      <c r="A42" s="125">
        <v>38</v>
      </c>
      <c r="B42" s="358" t="s">
        <v>38</v>
      </c>
      <c r="C42" s="209">
        <v>208781</v>
      </c>
      <c r="D42" s="111">
        <v>8206</v>
      </c>
      <c r="E42" s="110">
        <v>213843</v>
      </c>
      <c r="F42" s="112">
        <v>8519</v>
      </c>
      <c r="G42" s="110">
        <v>219418</v>
      </c>
      <c r="H42" s="246">
        <v>8844</v>
      </c>
      <c r="I42" s="110">
        <v>223060</v>
      </c>
      <c r="J42" s="246">
        <v>9105</v>
      </c>
      <c r="K42" s="110">
        <f>$I42-'Año 2015'!$I42</f>
        <v>18291</v>
      </c>
      <c r="L42" s="112">
        <f>$J42-'Año 2015'!$J42</f>
        <v>1089</v>
      </c>
      <c r="M42" s="354"/>
      <c r="N42" s="355"/>
    </row>
    <row r="43" spans="1:14" x14ac:dyDescent="0.2">
      <c r="A43" s="125">
        <v>39</v>
      </c>
      <c r="B43" s="358"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4"/>
      <c r="N43" s="355"/>
    </row>
    <row r="44" spans="1:14" x14ac:dyDescent="0.2">
      <c r="A44" s="125">
        <v>40</v>
      </c>
      <c r="B44" s="358" t="s">
        <v>40</v>
      </c>
      <c r="C44" s="209">
        <v>25373</v>
      </c>
      <c r="D44" s="111">
        <v>2817</v>
      </c>
      <c r="E44" s="110">
        <v>25968</v>
      </c>
      <c r="F44" s="112">
        <v>2927</v>
      </c>
      <c r="G44" s="110">
        <v>26574</v>
      </c>
      <c r="H44" s="246">
        <v>3021</v>
      </c>
      <c r="I44" s="203">
        <v>27152</v>
      </c>
      <c r="J44" s="246">
        <v>3094</v>
      </c>
      <c r="K44" s="203">
        <f>$I44-'Año 2015'!$I44</f>
        <v>2413</v>
      </c>
      <c r="L44" s="201">
        <f>$J44-'Año 2015'!$J44</f>
        <v>369</v>
      </c>
      <c r="M44" s="354"/>
      <c r="N44" s="355"/>
    </row>
    <row r="45" spans="1:14" ht="25.5" x14ac:dyDescent="0.2">
      <c r="A45" s="125">
        <v>41</v>
      </c>
      <c r="B45" s="358"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4"/>
      <c r="N45" s="355"/>
    </row>
    <row r="46" spans="1:14" ht="25.5" x14ac:dyDescent="0.2">
      <c r="A46" s="125">
        <v>42</v>
      </c>
      <c r="B46" s="358" t="s">
        <v>42</v>
      </c>
      <c r="C46" s="209">
        <v>6383</v>
      </c>
      <c r="D46" s="111">
        <v>754</v>
      </c>
      <c r="E46" s="110">
        <v>6525</v>
      </c>
      <c r="F46" s="112">
        <v>773</v>
      </c>
      <c r="G46" s="110">
        <v>6697</v>
      </c>
      <c r="H46" s="246">
        <v>791</v>
      </c>
      <c r="I46" s="110">
        <v>6865</v>
      </c>
      <c r="J46" s="246">
        <v>813</v>
      </c>
      <c r="K46" s="110">
        <f>$I46-'Año 2015'!$I46</f>
        <v>636</v>
      </c>
      <c r="L46" s="112">
        <f>$J46-'Año 2015'!$J46</f>
        <v>90</v>
      </c>
      <c r="M46" s="354"/>
      <c r="N46" s="355"/>
    </row>
    <row r="47" spans="1:14" ht="25.5" x14ac:dyDescent="0.2">
      <c r="A47" s="125">
        <v>43</v>
      </c>
      <c r="B47" s="358" t="s">
        <v>169</v>
      </c>
      <c r="C47" s="209">
        <v>10553</v>
      </c>
      <c r="D47" s="111">
        <v>1846</v>
      </c>
      <c r="E47" s="110">
        <v>10944</v>
      </c>
      <c r="F47" s="112">
        <v>1942</v>
      </c>
      <c r="G47" s="110">
        <v>11349</v>
      </c>
      <c r="H47" s="246">
        <v>2049</v>
      </c>
      <c r="I47" s="110">
        <v>11715</v>
      </c>
      <c r="J47" s="246">
        <v>2133</v>
      </c>
      <c r="K47" s="110">
        <f>$I47-'Año 2015'!$I47</f>
        <v>1505</v>
      </c>
      <c r="L47" s="112">
        <f>$J47-'Año 2015'!$J47</f>
        <v>368</v>
      </c>
      <c r="M47" s="354"/>
      <c r="N47" s="355"/>
    </row>
    <row r="48" spans="1:14" x14ac:dyDescent="0.2">
      <c r="A48" s="125">
        <v>44</v>
      </c>
      <c r="B48" s="358" t="s">
        <v>172</v>
      </c>
      <c r="C48" s="209">
        <v>24612</v>
      </c>
      <c r="D48" s="111">
        <v>11934</v>
      </c>
      <c r="E48" s="110">
        <v>25281</v>
      </c>
      <c r="F48" s="112">
        <v>12366</v>
      </c>
      <c r="G48" s="110">
        <v>25991</v>
      </c>
      <c r="H48" s="246">
        <v>12745</v>
      </c>
      <c r="I48" s="203">
        <v>26486</v>
      </c>
      <c r="J48" s="246">
        <v>13073</v>
      </c>
      <c r="K48" s="203">
        <f>$I48-'Año 2015'!$I48</f>
        <v>2521</v>
      </c>
      <c r="L48" s="201">
        <f>$J48-'Año 2015'!$J48</f>
        <v>1472</v>
      </c>
      <c r="M48" s="354"/>
      <c r="N48" s="355"/>
    </row>
    <row r="49" spans="1:14" x14ac:dyDescent="0.2">
      <c r="A49" s="125">
        <v>45</v>
      </c>
      <c r="B49" s="358" t="s">
        <v>43</v>
      </c>
      <c r="C49" s="209">
        <v>8156</v>
      </c>
      <c r="D49" s="111">
        <v>1166</v>
      </c>
      <c r="E49" s="110">
        <v>8404</v>
      </c>
      <c r="F49" s="112">
        <v>1218</v>
      </c>
      <c r="G49" s="110">
        <v>8695</v>
      </c>
      <c r="H49" s="246">
        <v>1261</v>
      </c>
      <c r="I49" s="203">
        <v>8918</v>
      </c>
      <c r="J49" s="246">
        <v>1307</v>
      </c>
      <c r="K49" s="203">
        <f>$I49-'Año 2015'!$I49</f>
        <v>1056</v>
      </c>
      <c r="L49" s="201">
        <f>$J49-'Año 2015'!$J49</f>
        <v>185</v>
      </c>
      <c r="M49" s="354"/>
      <c r="N49" s="355"/>
    </row>
    <row r="50" spans="1:14" x14ac:dyDescent="0.2">
      <c r="A50" s="125">
        <v>46</v>
      </c>
      <c r="B50" s="358"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4"/>
      <c r="N50" s="355"/>
    </row>
    <row r="51" spans="1:14" x14ac:dyDescent="0.2">
      <c r="A51" s="125">
        <v>47</v>
      </c>
      <c r="B51" s="358"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4"/>
      <c r="N51" s="355"/>
    </row>
    <row r="52" spans="1:14" x14ac:dyDescent="0.2">
      <c r="A52" s="125">
        <v>48</v>
      </c>
      <c r="B52" s="358" t="s">
        <v>46</v>
      </c>
      <c r="C52" s="209">
        <v>13260</v>
      </c>
      <c r="D52" s="111">
        <v>911</v>
      </c>
      <c r="E52" s="110">
        <v>13608</v>
      </c>
      <c r="F52" s="112">
        <v>948</v>
      </c>
      <c r="G52" s="110">
        <v>13986</v>
      </c>
      <c r="H52" s="246">
        <v>989</v>
      </c>
      <c r="I52" s="203">
        <v>14356</v>
      </c>
      <c r="J52" s="246">
        <v>1016</v>
      </c>
      <c r="K52" s="203">
        <f>$I52-'Año 2015'!$I52</f>
        <v>1532</v>
      </c>
      <c r="L52" s="201">
        <f>$J52-'Año 2015'!$J52</f>
        <v>129</v>
      </c>
      <c r="M52" s="354"/>
      <c r="N52" s="355"/>
    </row>
    <row r="53" spans="1:14" ht="16.5" customHeight="1" x14ac:dyDescent="0.2">
      <c r="A53" s="125">
        <v>49</v>
      </c>
      <c r="B53" s="358" t="s">
        <v>47</v>
      </c>
      <c r="C53" s="209">
        <v>115083</v>
      </c>
      <c r="D53" s="111">
        <v>1733</v>
      </c>
      <c r="E53" s="110">
        <v>118469</v>
      </c>
      <c r="F53" s="112">
        <v>1808</v>
      </c>
      <c r="G53" s="110">
        <v>122023</v>
      </c>
      <c r="H53" s="246">
        <v>1882</v>
      </c>
      <c r="I53" s="110">
        <v>125491</v>
      </c>
      <c r="J53" s="246">
        <v>1933</v>
      </c>
      <c r="K53" s="110">
        <f>$I53-'Año 2015'!$I53</f>
        <v>14463</v>
      </c>
      <c r="L53" s="112">
        <f>$J53-'Año 2015'!$J53</f>
        <v>266</v>
      </c>
      <c r="M53" s="354"/>
      <c r="N53" s="355"/>
    </row>
    <row r="54" spans="1:14" x14ac:dyDescent="0.2">
      <c r="A54" s="125">
        <v>50</v>
      </c>
      <c r="B54" s="358" t="s">
        <v>48</v>
      </c>
      <c r="C54" s="209">
        <v>153592</v>
      </c>
      <c r="D54" s="111">
        <v>794</v>
      </c>
      <c r="E54" s="110">
        <v>157877</v>
      </c>
      <c r="F54" s="112">
        <v>826</v>
      </c>
      <c r="G54" s="110">
        <v>162062</v>
      </c>
      <c r="H54" s="246">
        <v>859</v>
      </c>
      <c r="I54" s="203">
        <v>165230</v>
      </c>
      <c r="J54" s="246">
        <v>902</v>
      </c>
      <c r="K54" s="203">
        <f>$I54-'Año 2015'!$I54</f>
        <v>16568</v>
      </c>
      <c r="L54" s="201">
        <f>$J54-'Año 2015'!$J54</f>
        <v>148</v>
      </c>
      <c r="M54" s="354"/>
      <c r="N54" s="355"/>
    </row>
    <row r="55" spans="1:14" x14ac:dyDescent="0.2">
      <c r="A55" s="125">
        <v>51</v>
      </c>
      <c r="B55" s="358" t="s">
        <v>171</v>
      </c>
      <c r="C55" s="209">
        <v>572</v>
      </c>
      <c r="D55" s="111">
        <v>120</v>
      </c>
      <c r="E55" s="110">
        <v>582</v>
      </c>
      <c r="F55" s="112">
        <v>121</v>
      </c>
      <c r="G55" s="110">
        <v>593</v>
      </c>
      <c r="H55" s="246">
        <v>122</v>
      </c>
      <c r="I55" s="203">
        <v>607</v>
      </c>
      <c r="J55" s="246">
        <v>126</v>
      </c>
      <c r="K55" s="203">
        <f>$I55-'Año 2015'!$I55</f>
        <v>42</v>
      </c>
      <c r="L55" s="201">
        <f>$J55-'Año 2015'!$J55</f>
        <v>7</v>
      </c>
      <c r="M55" s="354"/>
      <c r="N55" s="355"/>
    </row>
    <row r="56" spans="1:14" x14ac:dyDescent="0.2">
      <c r="A56" s="125">
        <v>52</v>
      </c>
      <c r="B56" s="358" t="s">
        <v>49</v>
      </c>
      <c r="C56" s="209">
        <v>49566</v>
      </c>
      <c r="D56" s="111">
        <v>9678</v>
      </c>
      <c r="E56" s="110">
        <v>50548</v>
      </c>
      <c r="F56" s="112">
        <v>9947</v>
      </c>
      <c r="G56" s="110">
        <v>51654</v>
      </c>
      <c r="H56" s="246">
        <v>10238</v>
      </c>
      <c r="I56" s="203">
        <v>52418</v>
      </c>
      <c r="J56" s="246">
        <v>10530</v>
      </c>
      <c r="K56" s="203">
        <f>$I56-'Año 2015'!$I56</f>
        <v>3756</v>
      </c>
      <c r="L56" s="201">
        <f>$J56-'Año 2015'!$J56</f>
        <v>1139</v>
      </c>
      <c r="M56" s="354"/>
      <c r="N56" s="355"/>
    </row>
    <row r="57" spans="1:14" ht="25.5" x14ac:dyDescent="0.2">
      <c r="A57" s="125">
        <v>53</v>
      </c>
      <c r="B57" s="358" t="s">
        <v>50</v>
      </c>
      <c r="C57" s="209">
        <v>17805</v>
      </c>
      <c r="D57" s="111">
        <v>913</v>
      </c>
      <c r="E57" s="110">
        <v>18365</v>
      </c>
      <c r="F57" s="112">
        <v>938</v>
      </c>
      <c r="G57" s="110">
        <v>18831</v>
      </c>
      <c r="H57" s="246">
        <v>964</v>
      </c>
      <c r="I57" s="110">
        <v>19203</v>
      </c>
      <c r="J57" s="246">
        <v>998</v>
      </c>
      <c r="K57" s="110">
        <f>$I57-'Año 2015'!$I57</f>
        <v>1705</v>
      </c>
      <c r="L57" s="112">
        <f>$J57-'Año 2015'!$J57</f>
        <v>116</v>
      </c>
      <c r="M57" s="354"/>
      <c r="N57" s="355"/>
    </row>
    <row r="58" spans="1:14" x14ac:dyDescent="0.2">
      <c r="A58" s="125">
        <v>54</v>
      </c>
      <c r="B58" s="358" t="s">
        <v>51</v>
      </c>
      <c r="C58" s="209">
        <v>543592</v>
      </c>
      <c r="D58" s="111">
        <v>1438</v>
      </c>
      <c r="E58" s="110">
        <v>557980</v>
      </c>
      <c r="F58" s="112">
        <v>1474</v>
      </c>
      <c r="G58" s="110">
        <v>571487</v>
      </c>
      <c r="H58" s="246">
        <v>1527</v>
      </c>
      <c r="I58" s="203">
        <v>584142</v>
      </c>
      <c r="J58" s="246">
        <v>1576</v>
      </c>
      <c r="K58" s="203">
        <f>$I58-'Año 2015'!$I58</f>
        <v>55040</v>
      </c>
      <c r="L58" s="201">
        <f>$J58-'Año 2015'!$J58</f>
        <v>179</v>
      </c>
      <c r="M58" s="354"/>
      <c r="N58" s="355"/>
    </row>
    <row r="59" spans="1:14" x14ac:dyDescent="0.2">
      <c r="A59" s="125">
        <v>55</v>
      </c>
      <c r="B59" s="358" t="s">
        <v>52</v>
      </c>
      <c r="C59" s="209">
        <v>7342</v>
      </c>
      <c r="D59" s="111">
        <v>462</v>
      </c>
      <c r="E59" s="110">
        <v>7557</v>
      </c>
      <c r="F59" s="112">
        <v>494</v>
      </c>
      <c r="G59" s="110">
        <v>7801</v>
      </c>
      <c r="H59" s="246">
        <v>509</v>
      </c>
      <c r="I59" s="203">
        <v>7979</v>
      </c>
      <c r="J59" s="246">
        <v>526</v>
      </c>
      <c r="K59" s="203">
        <f>$I59-'Año 2015'!$I59</f>
        <v>811</v>
      </c>
      <c r="L59" s="201">
        <f>$J59-'Año 2015'!$J59</f>
        <v>77</v>
      </c>
      <c r="M59" s="354"/>
      <c r="N59" s="355"/>
    </row>
    <row r="60" spans="1:14" ht="29.25" customHeight="1" x14ac:dyDescent="0.2">
      <c r="A60" s="125">
        <v>56</v>
      </c>
      <c r="B60" s="358"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4"/>
      <c r="N60" s="355"/>
    </row>
    <row r="61" spans="1:14" ht="17.25" customHeight="1" x14ac:dyDescent="0.2">
      <c r="A61" s="125">
        <v>57</v>
      </c>
      <c r="B61" s="358" t="s">
        <v>417</v>
      </c>
      <c r="C61" s="215">
        <v>11121</v>
      </c>
      <c r="D61" s="217">
        <v>1152</v>
      </c>
      <c r="E61" s="110">
        <v>11599</v>
      </c>
      <c r="F61" s="216">
        <v>1166</v>
      </c>
      <c r="G61" s="218">
        <v>19441</v>
      </c>
      <c r="H61" s="249">
        <v>1199</v>
      </c>
      <c r="I61" s="218">
        <v>19929</v>
      </c>
      <c r="J61" s="249">
        <v>1215</v>
      </c>
      <c r="K61" s="218">
        <f>$I61-'Año 2015'!$I61</f>
        <v>9278</v>
      </c>
      <c r="L61" s="216">
        <f>$J61-'Año 2015'!$J61</f>
        <v>91</v>
      </c>
      <c r="M61" s="354"/>
      <c r="N61" s="355"/>
    </row>
    <row r="62" spans="1:14" ht="17.25" customHeight="1" x14ac:dyDescent="0.2">
      <c r="A62" s="125">
        <v>58</v>
      </c>
      <c r="B62" s="358" t="s">
        <v>418</v>
      </c>
      <c r="C62" s="215">
        <v>3754</v>
      </c>
      <c r="D62" s="217">
        <v>921</v>
      </c>
      <c r="E62" s="218">
        <v>3913</v>
      </c>
      <c r="F62" s="216">
        <v>952</v>
      </c>
      <c r="G62" s="218">
        <v>7032</v>
      </c>
      <c r="H62" s="249">
        <v>996</v>
      </c>
      <c r="I62" s="218">
        <v>7166</v>
      </c>
      <c r="J62" s="249">
        <v>1036</v>
      </c>
      <c r="K62" s="218">
        <f>$I62-'Año 2015'!$I62</f>
        <v>3587</v>
      </c>
      <c r="L62" s="216">
        <f>$J62-'Año 2015'!$J62</f>
        <v>143</v>
      </c>
      <c r="M62" s="354"/>
      <c r="N62" s="355"/>
    </row>
    <row r="63" spans="1:14" ht="17.25" customHeight="1" x14ac:dyDescent="0.2">
      <c r="A63" s="125">
        <v>59</v>
      </c>
      <c r="B63" s="358" t="s">
        <v>419</v>
      </c>
      <c r="C63" s="215">
        <v>10003</v>
      </c>
      <c r="D63" s="217">
        <v>1365</v>
      </c>
      <c r="E63" s="218">
        <v>10400</v>
      </c>
      <c r="F63" s="216">
        <v>1383</v>
      </c>
      <c r="G63" s="218">
        <v>17615</v>
      </c>
      <c r="H63" s="249">
        <v>1409</v>
      </c>
      <c r="I63" s="218">
        <v>17971</v>
      </c>
      <c r="J63" s="249">
        <v>1434</v>
      </c>
      <c r="K63" s="218">
        <f>$I63-'Año 2015'!$I63</f>
        <v>8381</v>
      </c>
      <c r="L63" s="216">
        <f>$J63-'Año 2015'!$J63</f>
        <v>95</v>
      </c>
      <c r="M63" s="354"/>
      <c r="N63" s="355"/>
    </row>
    <row r="64" spans="1:14" ht="17.25" customHeight="1" x14ac:dyDescent="0.2">
      <c r="A64" s="125">
        <v>60</v>
      </c>
      <c r="B64" s="358" t="s">
        <v>283</v>
      </c>
      <c r="C64" s="215">
        <v>37128</v>
      </c>
      <c r="D64" s="217">
        <v>4273</v>
      </c>
      <c r="E64" s="218">
        <v>38483</v>
      </c>
      <c r="F64" s="216">
        <v>4520</v>
      </c>
      <c r="G64" s="218">
        <v>39862</v>
      </c>
      <c r="H64" s="249">
        <v>4802</v>
      </c>
      <c r="I64" s="218">
        <v>40875</v>
      </c>
      <c r="J64" s="249">
        <v>4981</v>
      </c>
      <c r="K64" s="218">
        <f>$I64-'Año 2015'!$I64</f>
        <v>5011</v>
      </c>
      <c r="L64" s="216">
        <f>$J64-'Año 2015'!$J64</f>
        <v>929</v>
      </c>
      <c r="M64" s="354"/>
      <c r="N64" s="355"/>
    </row>
    <row r="65" spans="1:14" ht="17.25" customHeight="1" x14ac:dyDescent="0.2">
      <c r="A65" s="125">
        <v>61</v>
      </c>
      <c r="B65" s="358"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4"/>
      <c r="N65" s="355"/>
    </row>
    <row r="66" spans="1:14" ht="17.25" customHeight="1" x14ac:dyDescent="0.2">
      <c r="A66" s="125">
        <v>62</v>
      </c>
      <c r="B66" s="358" t="s">
        <v>282</v>
      </c>
      <c r="C66" s="215">
        <v>23098</v>
      </c>
      <c r="D66" s="217">
        <v>2929</v>
      </c>
      <c r="E66" s="218">
        <v>23913</v>
      </c>
      <c r="F66" s="216">
        <v>3030</v>
      </c>
      <c r="G66" s="218">
        <v>24702</v>
      </c>
      <c r="H66" s="249">
        <v>3142</v>
      </c>
      <c r="I66" s="218">
        <v>25376</v>
      </c>
      <c r="J66" s="249">
        <v>3246</v>
      </c>
      <c r="K66" s="218">
        <f>$I66-'Año 2015'!$I66</f>
        <v>3032</v>
      </c>
      <c r="L66" s="216">
        <f>$J66-'Año 2015'!$J66</f>
        <v>415</v>
      </c>
      <c r="M66" s="354"/>
      <c r="N66" s="355"/>
    </row>
    <row r="67" spans="1:14" ht="17.25" customHeight="1" x14ac:dyDescent="0.2">
      <c r="A67" s="125">
        <v>63</v>
      </c>
      <c r="B67" s="358" t="s">
        <v>276</v>
      </c>
      <c r="C67" s="215">
        <v>1145</v>
      </c>
      <c r="D67" s="217">
        <v>431</v>
      </c>
      <c r="E67" s="218">
        <v>1202</v>
      </c>
      <c r="F67" s="216">
        <v>449</v>
      </c>
      <c r="G67" s="218">
        <v>1284</v>
      </c>
      <c r="H67" s="249">
        <v>479</v>
      </c>
      <c r="I67" s="218">
        <v>1362</v>
      </c>
      <c r="J67" s="249">
        <v>502</v>
      </c>
      <c r="K67" s="218">
        <f>$I67-'Año 2015'!$I67</f>
        <v>266</v>
      </c>
      <c r="L67" s="216">
        <f>$J67-'Año 2015'!$J67</f>
        <v>86</v>
      </c>
      <c r="M67" s="354"/>
      <c r="N67" s="355"/>
    </row>
    <row r="68" spans="1:14" ht="17.25" customHeight="1" x14ac:dyDescent="0.2">
      <c r="A68" s="125">
        <v>64</v>
      </c>
      <c r="B68" s="358" t="s">
        <v>285</v>
      </c>
      <c r="C68" s="215">
        <v>166059</v>
      </c>
      <c r="D68" s="217">
        <v>1050</v>
      </c>
      <c r="E68" s="218">
        <v>174487</v>
      </c>
      <c r="F68" s="216">
        <v>1122</v>
      </c>
      <c r="G68" s="218">
        <v>183123</v>
      </c>
      <c r="H68" s="249">
        <v>1186</v>
      </c>
      <c r="I68" s="218">
        <v>189493</v>
      </c>
      <c r="J68" s="249">
        <v>1250</v>
      </c>
      <c r="K68" s="218">
        <f>$I68-'Año 2015'!$I68</f>
        <v>31258</v>
      </c>
      <c r="L68" s="216">
        <f>$J68-'Año 2015'!$J68</f>
        <v>250</v>
      </c>
      <c r="M68" s="354"/>
      <c r="N68" s="355"/>
    </row>
    <row r="69" spans="1:14" ht="17.25" customHeight="1" x14ac:dyDescent="0.2">
      <c r="A69" s="125">
        <v>65</v>
      </c>
      <c r="B69" s="358" t="s">
        <v>286</v>
      </c>
      <c r="C69" s="215">
        <v>531269</v>
      </c>
      <c r="D69" s="217">
        <v>2692</v>
      </c>
      <c r="E69" s="218">
        <v>557345</v>
      </c>
      <c r="F69" s="216">
        <v>2844</v>
      </c>
      <c r="G69" s="218">
        <v>583228</v>
      </c>
      <c r="H69" s="249">
        <v>3059</v>
      </c>
      <c r="I69" s="218">
        <v>605098</v>
      </c>
      <c r="J69" s="249">
        <v>3254</v>
      </c>
      <c r="K69" s="218">
        <f>$I69-'Año 2015'!$I69</f>
        <v>98513</v>
      </c>
      <c r="L69" s="216">
        <f>$J69-'Año 2015'!$J69</f>
        <v>684</v>
      </c>
      <c r="M69" s="354"/>
      <c r="N69" s="355"/>
    </row>
    <row r="70" spans="1:14" ht="17.25" customHeight="1" x14ac:dyDescent="0.2">
      <c r="A70" s="125">
        <v>66</v>
      </c>
      <c r="B70" s="358"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4"/>
      <c r="N70" s="355"/>
    </row>
    <row r="71" spans="1:14" ht="17.25" customHeight="1" x14ac:dyDescent="0.2">
      <c r="A71" s="125">
        <v>67</v>
      </c>
      <c r="B71" s="358" t="s">
        <v>277</v>
      </c>
      <c r="C71" s="215">
        <v>1297</v>
      </c>
      <c r="D71" s="217">
        <v>1086</v>
      </c>
      <c r="E71" s="218">
        <v>1342</v>
      </c>
      <c r="F71" s="216">
        <v>1128</v>
      </c>
      <c r="G71" s="218">
        <v>1382</v>
      </c>
      <c r="H71" s="249">
        <v>1165</v>
      </c>
      <c r="I71" s="218">
        <v>1429</v>
      </c>
      <c r="J71" s="249">
        <v>1211</v>
      </c>
      <c r="K71" s="218">
        <f>$I71-'Año 2015'!$I71</f>
        <v>180</v>
      </c>
      <c r="L71" s="216">
        <f>$J71-'Año 2015'!$J71</f>
        <v>159</v>
      </c>
      <c r="M71" s="354"/>
      <c r="N71" s="355"/>
    </row>
    <row r="72" spans="1:14" ht="17.25" customHeight="1" x14ac:dyDescent="0.2">
      <c r="A72" s="125">
        <v>68</v>
      </c>
      <c r="B72" s="358" t="s">
        <v>274</v>
      </c>
      <c r="C72" s="215">
        <v>1932</v>
      </c>
      <c r="D72" s="217">
        <v>640</v>
      </c>
      <c r="E72" s="218">
        <v>2004</v>
      </c>
      <c r="F72" s="216">
        <v>663</v>
      </c>
      <c r="G72" s="218">
        <v>2073</v>
      </c>
      <c r="H72" s="249">
        <v>688</v>
      </c>
      <c r="I72" s="218">
        <v>2145</v>
      </c>
      <c r="J72" s="249">
        <v>711</v>
      </c>
      <c r="K72" s="218">
        <f>$I72-'Año 2015'!$I72</f>
        <v>292</v>
      </c>
      <c r="L72" s="216">
        <f>$J72-'Año 2015'!$J72</f>
        <v>93</v>
      </c>
      <c r="M72" s="354"/>
      <c r="N72" s="355"/>
    </row>
    <row r="73" spans="1:14" ht="17.25" customHeight="1" x14ac:dyDescent="0.2">
      <c r="A73" s="125">
        <v>69</v>
      </c>
      <c r="B73" s="358" t="s">
        <v>280</v>
      </c>
      <c r="C73" s="215">
        <v>2286</v>
      </c>
      <c r="D73" s="217">
        <v>484</v>
      </c>
      <c r="E73" s="218">
        <v>2362</v>
      </c>
      <c r="F73" s="216">
        <v>511</v>
      </c>
      <c r="G73" s="218">
        <v>2444</v>
      </c>
      <c r="H73" s="249">
        <v>530</v>
      </c>
      <c r="I73" s="218">
        <v>2490</v>
      </c>
      <c r="J73" s="249">
        <v>547</v>
      </c>
      <c r="K73" s="218">
        <f>$I73-'Año 2015'!$I73</f>
        <v>278</v>
      </c>
      <c r="L73" s="216">
        <f>$J73-'Año 2015'!$J73</f>
        <v>85</v>
      </c>
      <c r="M73" s="354"/>
      <c r="N73" s="355"/>
    </row>
    <row r="74" spans="1:14" ht="17.25" customHeight="1" x14ac:dyDescent="0.2">
      <c r="A74" s="125">
        <v>70</v>
      </c>
      <c r="B74" s="358" t="s">
        <v>351</v>
      </c>
      <c r="C74" s="215">
        <v>9847</v>
      </c>
      <c r="D74" s="217">
        <v>1441</v>
      </c>
      <c r="E74" s="218">
        <v>10703</v>
      </c>
      <c r="F74" s="216">
        <v>1551</v>
      </c>
      <c r="G74" s="218">
        <v>12200</v>
      </c>
      <c r="H74" s="249">
        <v>1682</v>
      </c>
      <c r="I74" s="218">
        <v>13692</v>
      </c>
      <c r="J74" s="249">
        <v>1787</v>
      </c>
      <c r="K74" s="218">
        <f>$I74-'Año 2015'!$I74</f>
        <v>4679</v>
      </c>
      <c r="L74" s="216">
        <f>$J74-'Año 2015'!$J74</f>
        <v>481</v>
      </c>
      <c r="M74" s="354"/>
      <c r="N74" s="355"/>
    </row>
    <row r="75" spans="1:14" ht="17.25" customHeight="1" x14ac:dyDescent="0.2">
      <c r="A75" s="125">
        <v>71</v>
      </c>
      <c r="B75" s="358" t="s">
        <v>352</v>
      </c>
      <c r="C75" s="215">
        <v>2903</v>
      </c>
      <c r="D75" s="217">
        <v>412</v>
      </c>
      <c r="E75" s="218">
        <v>3133</v>
      </c>
      <c r="F75" s="216">
        <v>429</v>
      </c>
      <c r="G75" s="218">
        <v>3366</v>
      </c>
      <c r="H75" s="249">
        <v>458</v>
      </c>
      <c r="I75" s="218">
        <v>3587</v>
      </c>
      <c r="J75" s="249">
        <v>473</v>
      </c>
      <c r="K75" s="218">
        <f>$I75-'Año 2015'!$I75</f>
        <v>922</v>
      </c>
      <c r="L75" s="216">
        <f>$J75-'Año 2015'!$J75</f>
        <v>107</v>
      </c>
      <c r="M75" s="354"/>
      <c r="N75" s="355"/>
    </row>
    <row r="76" spans="1:14" ht="17.25" customHeight="1" x14ac:dyDescent="0.2">
      <c r="A76" s="125">
        <v>72</v>
      </c>
      <c r="B76" s="358" t="s">
        <v>353</v>
      </c>
      <c r="C76" s="215">
        <v>2388</v>
      </c>
      <c r="D76" s="217">
        <v>496</v>
      </c>
      <c r="E76" s="218">
        <v>2584</v>
      </c>
      <c r="F76" s="216">
        <v>534</v>
      </c>
      <c r="G76" s="218">
        <v>2743</v>
      </c>
      <c r="H76" s="249">
        <v>565</v>
      </c>
      <c r="I76" s="218">
        <v>2941</v>
      </c>
      <c r="J76" s="249">
        <v>594</v>
      </c>
      <c r="K76" s="218">
        <f>$I76-'Año 2015'!$I76</f>
        <v>738</v>
      </c>
      <c r="L76" s="216">
        <f>$J76-'Año 2015'!$J76</f>
        <v>127</v>
      </c>
      <c r="M76" s="354"/>
      <c r="N76" s="355"/>
    </row>
    <row r="77" spans="1:14" ht="17.25" customHeight="1" x14ac:dyDescent="0.2">
      <c r="A77" s="125">
        <v>73</v>
      </c>
      <c r="B77" s="358" t="s">
        <v>354</v>
      </c>
      <c r="C77" s="215">
        <v>240</v>
      </c>
      <c r="D77" s="217">
        <v>31</v>
      </c>
      <c r="E77" s="218">
        <v>255</v>
      </c>
      <c r="F77" s="216">
        <v>33</v>
      </c>
      <c r="G77" s="218">
        <v>266</v>
      </c>
      <c r="H77" s="249">
        <v>38</v>
      </c>
      <c r="I77" s="218">
        <v>284</v>
      </c>
      <c r="J77" s="249">
        <v>41</v>
      </c>
      <c r="K77" s="218">
        <f>$I77-'Año 2015'!$I77</f>
        <v>59</v>
      </c>
      <c r="L77" s="216">
        <f>$J77-'Año 2015'!$J77</f>
        <v>13</v>
      </c>
      <c r="M77" s="354"/>
      <c r="N77" s="355"/>
    </row>
    <row r="78" spans="1:14" ht="28.5" customHeight="1" x14ac:dyDescent="0.2">
      <c r="A78" s="125">
        <v>74</v>
      </c>
      <c r="B78" s="358" t="s">
        <v>355</v>
      </c>
      <c r="C78" s="215">
        <v>3282</v>
      </c>
      <c r="D78" s="217">
        <v>370</v>
      </c>
      <c r="E78" s="218">
        <v>3531</v>
      </c>
      <c r="F78" s="216">
        <v>401</v>
      </c>
      <c r="G78" s="218">
        <v>3742</v>
      </c>
      <c r="H78" s="249">
        <v>441</v>
      </c>
      <c r="I78" s="218">
        <v>3917</v>
      </c>
      <c r="J78" s="249">
        <v>474</v>
      </c>
      <c r="K78" s="218">
        <f>$I78-'Año 2015'!$I78</f>
        <v>826</v>
      </c>
      <c r="L78" s="216">
        <f>$J78-'Año 2015'!$J78</f>
        <v>139</v>
      </c>
      <c r="M78" s="354"/>
      <c r="N78" s="355"/>
    </row>
    <row r="79" spans="1:14" ht="17.25" customHeight="1" x14ac:dyDescent="0.2">
      <c r="A79" s="125">
        <v>75</v>
      </c>
      <c r="B79" s="358" t="s">
        <v>356</v>
      </c>
      <c r="C79" s="215">
        <v>13447</v>
      </c>
      <c r="D79" s="217">
        <v>11306</v>
      </c>
      <c r="E79" s="218">
        <v>14212</v>
      </c>
      <c r="F79" s="216">
        <v>12062</v>
      </c>
      <c r="G79" s="218">
        <v>14903</v>
      </c>
      <c r="H79" s="249">
        <v>12922</v>
      </c>
      <c r="I79" s="218">
        <v>15339</v>
      </c>
      <c r="J79" s="249">
        <v>13708</v>
      </c>
      <c r="K79" s="218">
        <f>$I79-'Año 2015'!$I79</f>
        <v>2489</v>
      </c>
      <c r="L79" s="216">
        <f>$J79-'Año 2015'!$J79</f>
        <v>3069</v>
      </c>
      <c r="M79" s="354"/>
      <c r="N79" s="355"/>
    </row>
    <row r="80" spans="1:14" ht="17.25" customHeight="1" x14ac:dyDescent="0.2">
      <c r="A80" s="125">
        <v>76</v>
      </c>
      <c r="B80" s="358"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4"/>
      <c r="N80" s="355"/>
    </row>
    <row r="81" spans="1:16" s="150" customFormat="1" ht="17.25" customHeight="1" x14ac:dyDescent="0.2">
      <c r="A81" s="125">
        <v>77</v>
      </c>
      <c r="B81" s="358" t="s">
        <v>358</v>
      </c>
      <c r="C81" s="215">
        <v>174</v>
      </c>
      <c r="D81" s="217">
        <v>63</v>
      </c>
      <c r="E81" s="218">
        <v>207</v>
      </c>
      <c r="F81" s="216">
        <v>72</v>
      </c>
      <c r="G81" s="218">
        <v>243</v>
      </c>
      <c r="H81" s="249">
        <v>84</v>
      </c>
      <c r="I81" s="218">
        <v>276</v>
      </c>
      <c r="J81" s="249">
        <v>99</v>
      </c>
      <c r="K81" s="218">
        <f>$I81-'Año 2015'!$I81</f>
        <v>124</v>
      </c>
      <c r="L81" s="216">
        <f>$J81-'Año 2015'!$J81</f>
        <v>44</v>
      </c>
      <c r="M81" s="354"/>
      <c r="N81" s="367"/>
    </row>
    <row r="82" spans="1:16" ht="17.25" customHeight="1" x14ac:dyDescent="0.2">
      <c r="A82" s="125">
        <v>78</v>
      </c>
      <c r="B82" s="358" t="s">
        <v>359</v>
      </c>
      <c r="C82" s="215">
        <v>6988</v>
      </c>
      <c r="D82" s="217">
        <v>1903</v>
      </c>
      <c r="E82" s="218">
        <v>7315</v>
      </c>
      <c r="F82" s="216">
        <v>2003</v>
      </c>
      <c r="G82" s="218">
        <v>7743</v>
      </c>
      <c r="H82" s="249">
        <v>2133</v>
      </c>
      <c r="I82" s="218">
        <v>8010</v>
      </c>
      <c r="J82" s="249">
        <v>2243</v>
      </c>
      <c r="K82" s="218">
        <f>$I82-'Año 2015'!$I82</f>
        <v>1342</v>
      </c>
      <c r="L82" s="216">
        <f>$J82-'Año 2015'!$J82</f>
        <v>450</v>
      </c>
      <c r="M82" s="354"/>
      <c r="N82" s="355"/>
    </row>
    <row r="83" spans="1:16" ht="29.25" customHeight="1" x14ac:dyDescent="0.2">
      <c r="A83" s="125">
        <v>79</v>
      </c>
      <c r="B83" s="358" t="s">
        <v>360</v>
      </c>
      <c r="C83" s="215">
        <v>2430</v>
      </c>
      <c r="D83" s="217">
        <v>222</v>
      </c>
      <c r="E83" s="218">
        <v>2591</v>
      </c>
      <c r="F83" s="216">
        <v>244</v>
      </c>
      <c r="G83" s="218">
        <v>2733</v>
      </c>
      <c r="H83" s="249">
        <v>259</v>
      </c>
      <c r="I83" s="218">
        <v>2852</v>
      </c>
      <c r="J83" s="249">
        <v>273</v>
      </c>
      <c r="K83" s="218">
        <f>$I83-'Año 2015'!$I83</f>
        <v>543</v>
      </c>
      <c r="L83" s="216">
        <f>$J83-'Año 2015'!$J83</f>
        <v>67</v>
      </c>
      <c r="M83" s="354"/>
      <c r="N83" s="355"/>
    </row>
    <row r="84" spans="1:16" ht="17.25" customHeight="1" x14ac:dyDescent="0.2">
      <c r="A84" s="125">
        <v>80</v>
      </c>
      <c r="B84" s="358" t="s">
        <v>361</v>
      </c>
      <c r="C84" s="215">
        <v>47565</v>
      </c>
      <c r="D84" s="217">
        <v>11703</v>
      </c>
      <c r="E84" s="218">
        <v>54154</v>
      </c>
      <c r="F84" s="216">
        <v>13167</v>
      </c>
      <c r="G84" s="218">
        <v>61169</v>
      </c>
      <c r="H84" s="249">
        <v>14683</v>
      </c>
      <c r="I84" s="218">
        <v>67024</v>
      </c>
      <c r="J84" s="249">
        <v>15943</v>
      </c>
      <c r="K84" s="218">
        <f>$I84-'Año 2015'!$I84</f>
        <v>24953</v>
      </c>
      <c r="L84" s="216">
        <f>$J84-'Año 2015'!$J84</f>
        <v>5492</v>
      </c>
      <c r="M84" s="354"/>
      <c r="N84" s="355"/>
    </row>
    <row r="85" spans="1:16" ht="17.25" customHeight="1" thickBot="1" x14ac:dyDescent="0.25">
      <c r="A85" s="255">
        <v>0</v>
      </c>
      <c r="B85" s="359" t="s">
        <v>159</v>
      </c>
      <c r="C85" s="218"/>
      <c r="D85" s="216"/>
      <c r="E85" s="215"/>
      <c r="F85" s="216"/>
      <c r="G85" s="218"/>
      <c r="H85" s="249"/>
      <c r="I85" s="218"/>
      <c r="J85" s="249"/>
      <c r="K85" s="218">
        <f>$I85-'Año 2015'!$I85</f>
        <v>0</v>
      </c>
      <c r="L85" s="216">
        <f>$J85-'Año 2015'!$J85</f>
        <v>0</v>
      </c>
      <c r="M85" s="354"/>
      <c r="N85" s="355"/>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9" spans="1:13" ht="14.25" x14ac:dyDescent="0.2">
      <c r="A99" s="231"/>
      <c r="B99" s="231"/>
      <c r="C99" s="232"/>
      <c r="D99" s="233"/>
      <c r="E99" s="233"/>
      <c r="F99" s="233"/>
      <c r="G99" s="233"/>
      <c r="H99" s="233"/>
      <c r="I99" s="233"/>
      <c r="J99" s="233"/>
      <c r="K99" s="233"/>
      <c r="L99" s="233"/>
      <c r="M99" s="356"/>
    </row>
    <row r="100" spans="1:13" ht="14.25" x14ac:dyDescent="0.2">
      <c r="A100" s="231"/>
      <c r="B100" s="231"/>
      <c r="C100" s="232"/>
      <c r="D100" s="233"/>
      <c r="E100" s="233"/>
      <c r="F100" s="233"/>
      <c r="G100" s="233"/>
      <c r="H100" s="233"/>
      <c r="I100" s="233"/>
      <c r="J100" s="233"/>
      <c r="K100" s="233"/>
      <c r="L100" s="233"/>
      <c r="M100" s="356"/>
    </row>
    <row r="101" spans="1:13" ht="14.25" x14ac:dyDescent="0.2">
      <c r="A101" s="231"/>
      <c r="B101" s="231"/>
      <c r="C101" s="232"/>
      <c r="D101" s="233"/>
      <c r="E101" s="233"/>
      <c r="F101" s="233"/>
      <c r="G101" s="233"/>
      <c r="H101" s="233"/>
      <c r="I101" s="233"/>
      <c r="J101" s="233"/>
      <c r="K101" s="233"/>
      <c r="L101" s="233"/>
      <c r="M101" s="356"/>
    </row>
    <row r="102" spans="1:13" ht="14.25" x14ac:dyDescent="0.2">
      <c r="A102" s="231"/>
      <c r="B102" s="231"/>
      <c r="C102" s="232"/>
      <c r="D102" s="233"/>
      <c r="E102" s="233"/>
      <c r="F102" s="233"/>
      <c r="G102" s="233"/>
      <c r="H102" s="233"/>
      <c r="I102" s="233"/>
      <c r="J102" s="233"/>
      <c r="K102" s="233"/>
      <c r="L102" s="233"/>
      <c r="M102" s="356"/>
    </row>
    <row r="103" spans="1:13" ht="14.25" x14ac:dyDescent="0.2">
      <c r="A103" s="231"/>
      <c r="B103" s="231"/>
      <c r="C103" s="232"/>
      <c r="D103" s="233"/>
      <c r="E103" s="233"/>
      <c r="F103" s="233"/>
      <c r="G103" s="233"/>
      <c r="H103" s="233"/>
      <c r="I103" s="233"/>
      <c r="J103" s="233"/>
      <c r="K103" s="233"/>
      <c r="L103" s="233"/>
      <c r="M103" s="356"/>
    </row>
    <row r="104" spans="1:13" ht="14.25" x14ac:dyDescent="0.2">
      <c r="A104" s="231"/>
      <c r="B104" s="231"/>
      <c r="C104" s="232"/>
      <c r="D104" s="233"/>
      <c r="E104" s="233"/>
      <c r="F104" s="233"/>
      <c r="G104" s="233"/>
      <c r="H104" s="233"/>
      <c r="I104" s="233"/>
      <c r="J104" s="233"/>
      <c r="K104" s="233"/>
      <c r="L104" s="233"/>
      <c r="M104" s="356"/>
    </row>
    <row r="105" spans="1:13" ht="14.25" x14ac:dyDescent="0.2">
      <c r="A105" s="231"/>
      <c r="B105" s="231"/>
      <c r="C105" s="232"/>
      <c r="D105" s="233"/>
      <c r="E105" s="233"/>
      <c r="F105" s="233"/>
      <c r="G105" s="233"/>
      <c r="H105" s="233"/>
      <c r="I105" s="233"/>
      <c r="J105" s="233"/>
      <c r="K105" s="233"/>
      <c r="L105" s="233"/>
      <c r="M105" s="356"/>
    </row>
    <row r="106" spans="1:13" ht="14.25" x14ac:dyDescent="0.2">
      <c r="A106" s="231"/>
      <c r="B106" s="231"/>
      <c r="C106" s="232"/>
      <c r="D106" s="233"/>
      <c r="E106" s="233"/>
      <c r="F106" s="233"/>
      <c r="G106" s="233"/>
      <c r="H106" s="233"/>
      <c r="I106" s="233"/>
      <c r="J106" s="233"/>
      <c r="K106" s="233"/>
      <c r="L106" s="233"/>
      <c r="M106" s="356"/>
    </row>
    <row r="107" spans="1:13" ht="14.25" x14ac:dyDescent="0.2">
      <c r="A107" s="231"/>
      <c r="B107" s="231"/>
      <c r="C107" s="232"/>
      <c r="D107" s="233"/>
      <c r="E107" s="233"/>
      <c r="F107" s="233"/>
      <c r="G107" s="233"/>
      <c r="H107" s="233"/>
      <c r="I107" s="233"/>
      <c r="J107" s="233"/>
      <c r="K107" s="233"/>
      <c r="L107" s="233"/>
      <c r="M107" s="356"/>
    </row>
    <row r="108" spans="1:13" ht="14.25" x14ac:dyDescent="0.2">
      <c r="A108" s="231"/>
      <c r="B108" s="231"/>
      <c r="C108" s="232"/>
      <c r="D108" s="233"/>
      <c r="E108" s="233"/>
      <c r="F108" s="233"/>
      <c r="G108" s="233"/>
      <c r="H108" s="233"/>
      <c r="I108" s="233"/>
      <c r="J108" s="233"/>
      <c r="K108" s="233"/>
      <c r="L108" s="233"/>
      <c r="M108" s="356"/>
    </row>
    <row r="109" spans="1:13" ht="14.25" x14ac:dyDescent="0.2">
      <c r="A109" s="231"/>
      <c r="B109" s="231"/>
      <c r="C109" s="232"/>
      <c r="D109" s="233"/>
      <c r="E109" s="233"/>
      <c r="F109" s="233"/>
      <c r="G109" s="233"/>
      <c r="H109" s="233"/>
      <c r="I109" s="233"/>
      <c r="J109" s="233"/>
      <c r="K109" s="233"/>
      <c r="L109" s="233"/>
      <c r="M109" s="356"/>
    </row>
    <row r="110" spans="1:13" ht="14.25" x14ac:dyDescent="0.2">
      <c r="A110" s="231"/>
      <c r="B110" s="231"/>
      <c r="C110" s="232"/>
      <c r="D110" s="233"/>
      <c r="E110" s="233"/>
      <c r="F110" s="233"/>
      <c r="G110" s="233"/>
      <c r="H110" s="233"/>
      <c r="I110" s="233"/>
      <c r="J110" s="233"/>
      <c r="K110" s="233"/>
      <c r="L110" s="233"/>
      <c r="M110" s="356"/>
    </row>
    <row r="111" spans="1:13" ht="14.25" x14ac:dyDescent="0.2">
      <c r="A111" s="231"/>
      <c r="B111" s="231"/>
      <c r="C111" s="232"/>
      <c r="D111" s="233"/>
      <c r="E111" s="233"/>
      <c r="F111" s="233"/>
      <c r="G111" s="233"/>
      <c r="H111" s="233"/>
      <c r="I111" s="233"/>
      <c r="J111" s="233"/>
      <c r="K111" s="233"/>
      <c r="L111" s="233"/>
      <c r="M111" s="356"/>
    </row>
    <row r="112" spans="1:13"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x14ac:dyDescent="0.2">
      <c r="A130" s="118"/>
      <c r="B130" s="118"/>
      <c r="C130" s="118"/>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7"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439</v>
      </c>
      <c r="D2" s="444"/>
      <c r="E2" s="445" t="s">
        <v>459</v>
      </c>
      <c r="F2" s="444"/>
      <c r="G2" s="445" t="s">
        <v>460</v>
      </c>
      <c r="H2" s="444"/>
      <c r="I2" s="445" t="s">
        <v>461</v>
      </c>
      <c r="J2" s="444"/>
      <c r="K2" s="445" t="s">
        <v>462</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42825</v>
      </c>
      <c r="D4" s="102">
        <v>42825</v>
      </c>
      <c r="E4" s="102">
        <v>42916</v>
      </c>
      <c r="F4" s="174">
        <v>42916</v>
      </c>
      <c r="G4" s="102">
        <v>43008</v>
      </c>
      <c r="H4" s="174">
        <v>43008</v>
      </c>
      <c r="I4" s="102">
        <v>43100</v>
      </c>
      <c r="J4" s="174">
        <v>43100</v>
      </c>
      <c r="K4" s="452"/>
      <c r="L4" s="453"/>
      <c r="M4" s="237"/>
    </row>
    <row r="5" spans="1:19" ht="13.5" thickBot="1" x14ac:dyDescent="0.25">
      <c r="A5" s="125">
        <v>1</v>
      </c>
      <c r="B5" s="357" t="s">
        <v>1</v>
      </c>
      <c r="C5" s="199">
        <v>44617</v>
      </c>
      <c r="D5" s="378">
        <v>3894</v>
      </c>
      <c r="E5" s="239">
        <v>45749</v>
      </c>
      <c r="F5" s="376">
        <v>3994</v>
      </c>
      <c r="G5" s="377">
        <v>48584</v>
      </c>
      <c r="H5" s="374">
        <v>4089</v>
      </c>
      <c r="I5" s="239">
        <v>50011</v>
      </c>
      <c r="J5" s="374">
        <v>4193</v>
      </c>
      <c r="K5" s="239">
        <f>$I5-'Año 2016'!$I5</f>
        <v>6626</v>
      </c>
      <c r="L5" s="240">
        <f>$J5-'Año 2016'!$J5</f>
        <v>380</v>
      </c>
      <c r="M5" s="354"/>
      <c r="N5" s="355"/>
      <c r="O5" s="426" t="s">
        <v>67</v>
      </c>
      <c r="P5" s="427"/>
    </row>
    <row r="6" spans="1:19" x14ac:dyDescent="0.2">
      <c r="A6" s="125">
        <v>2</v>
      </c>
      <c r="B6" s="358" t="s">
        <v>2</v>
      </c>
      <c r="C6" s="203">
        <v>80139</v>
      </c>
      <c r="D6" s="246">
        <v>4312</v>
      </c>
      <c r="E6" s="203">
        <v>81297</v>
      </c>
      <c r="F6" s="112">
        <v>4415</v>
      </c>
      <c r="G6" s="110">
        <v>81664</v>
      </c>
      <c r="H6" s="246">
        <v>4516</v>
      </c>
      <c r="I6" s="203">
        <v>83016</v>
      </c>
      <c r="J6" s="246">
        <v>4617</v>
      </c>
      <c r="K6" s="203">
        <f>$I6-'Año 2016'!$I6</f>
        <v>4256</v>
      </c>
      <c r="L6" s="201">
        <f>$J6-'Año 2016'!$J6</f>
        <v>367</v>
      </c>
      <c r="M6" s="354"/>
      <c r="N6" s="355"/>
    </row>
    <row r="7" spans="1:19" x14ac:dyDescent="0.2">
      <c r="A7" s="125">
        <v>3</v>
      </c>
      <c r="B7" s="358" t="s">
        <v>3</v>
      </c>
      <c r="C7" s="200">
        <v>3707328</v>
      </c>
      <c r="D7" s="111">
        <v>16258</v>
      </c>
      <c r="E7" s="203">
        <v>3879798</v>
      </c>
      <c r="F7" s="112">
        <v>16618</v>
      </c>
      <c r="G7" s="110">
        <v>4060987</v>
      </c>
      <c r="H7" s="246">
        <v>16957</v>
      </c>
      <c r="I7" s="203">
        <v>4217346</v>
      </c>
      <c r="J7" s="246">
        <v>17302</v>
      </c>
      <c r="K7" s="203">
        <f>$I7-'Año 2016'!$I7</f>
        <v>694503</v>
      </c>
      <c r="L7" s="201">
        <f>$J7-'Año 2016'!$J7</f>
        <v>1382</v>
      </c>
      <c r="M7" s="354"/>
      <c r="N7" s="355"/>
    </row>
    <row r="8" spans="1:19" x14ac:dyDescent="0.2">
      <c r="A8" s="125">
        <v>4</v>
      </c>
      <c r="B8" s="358" t="s">
        <v>4</v>
      </c>
      <c r="C8" s="200">
        <v>176083</v>
      </c>
      <c r="D8" s="111">
        <v>10991</v>
      </c>
      <c r="E8" s="203">
        <v>180207</v>
      </c>
      <c r="F8" s="112">
        <v>11384</v>
      </c>
      <c r="G8" s="110">
        <v>186392</v>
      </c>
      <c r="H8" s="246">
        <v>11825</v>
      </c>
      <c r="I8" s="203">
        <v>191305</v>
      </c>
      <c r="J8" s="246">
        <v>12230</v>
      </c>
      <c r="K8" s="203">
        <f>$I8-'Año 2016'!$I8</f>
        <v>20388</v>
      </c>
      <c r="L8" s="201">
        <f>$J8-'Año 2016'!$J8</f>
        <v>1660</v>
      </c>
      <c r="M8" s="354"/>
      <c r="N8" s="355"/>
    </row>
    <row r="9" spans="1:19" x14ac:dyDescent="0.2">
      <c r="A9" s="125">
        <v>5</v>
      </c>
      <c r="B9" s="358" t="s">
        <v>5</v>
      </c>
      <c r="C9" s="200">
        <v>960763</v>
      </c>
      <c r="D9" s="111">
        <v>12316</v>
      </c>
      <c r="E9" s="203">
        <v>980913</v>
      </c>
      <c r="F9" s="112">
        <v>12660</v>
      </c>
      <c r="G9" s="110">
        <v>1008645</v>
      </c>
      <c r="H9" s="246">
        <v>13013</v>
      </c>
      <c r="I9" s="203">
        <v>1030791</v>
      </c>
      <c r="J9" s="246">
        <v>13326</v>
      </c>
      <c r="K9" s="203">
        <f>$I9-'Año 2016'!$I9</f>
        <v>93932</v>
      </c>
      <c r="L9" s="201">
        <f>$J9-'Año 2016'!$J9</f>
        <v>1352</v>
      </c>
      <c r="M9" s="354"/>
      <c r="N9" s="355"/>
    </row>
    <row r="10" spans="1:19" x14ac:dyDescent="0.2">
      <c r="A10" s="125">
        <v>6</v>
      </c>
      <c r="B10" s="358" t="s">
        <v>6</v>
      </c>
      <c r="C10" s="200">
        <v>11415</v>
      </c>
      <c r="D10" s="111">
        <v>7204</v>
      </c>
      <c r="E10" s="203">
        <v>11699</v>
      </c>
      <c r="F10" s="112">
        <v>7299</v>
      </c>
      <c r="G10" s="110">
        <v>12302</v>
      </c>
      <c r="H10" s="246">
        <v>7419</v>
      </c>
      <c r="I10" s="203">
        <v>12559</v>
      </c>
      <c r="J10" s="246">
        <v>7522</v>
      </c>
      <c r="K10" s="203">
        <f>$I10-'Año 2016'!$I10</f>
        <v>1395</v>
      </c>
      <c r="L10" s="201">
        <f>$J10-'Año 2016'!$J10</f>
        <v>416</v>
      </c>
      <c r="M10" s="354"/>
      <c r="N10" s="355"/>
    </row>
    <row r="11" spans="1:19" x14ac:dyDescent="0.2">
      <c r="A11" s="125">
        <v>7</v>
      </c>
      <c r="B11" s="358"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54"/>
      <c r="N11" s="355"/>
    </row>
    <row r="12" spans="1:19" x14ac:dyDescent="0.2">
      <c r="A12" s="125">
        <v>8</v>
      </c>
      <c r="B12" s="358" t="s">
        <v>8</v>
      </c>
      <c r="C12" s="200">
        <v>126788</v>
      </c>
      <c r="D12" s="111">
        <v>28140</v>
      </c>
      <c r="E12" s="203">
        <v>129874</v>
      </c>
      <c r="F12" s="112">
        <v>28864</v>
      </c>
      <c r="G12" s="110">
        <v>136369</v>
      </c>
      <c r="H12" s="246">
        <v>29601</v>
      </c>
      <c r="I12" s="203">
        <v>140238</v>
      </c>
      <c r="J12" s="246">
        <v>30343</v>
      </c>
      <c r="K12" s="203">
        <f>$I12-'Año 2016'!$I12</f>
        <v>16869</v>
      </c>
      <c r="L12" s="201">
        <f>$J12-'Año 2016'!$J12</f>
        <v>2758</v>
      </c>
      <c r="M12" s="354"/>
      <c r="N12" s="355"/>
    </row>
    <row r="13" spans="1:19" x14ac:dyDescent="0.2">
      <c r="A13" s="125">
        <v>9</v>
      </c>
      <c r="B13" s="358" t="s">
        <v>9</v>
      </c>
      <c r="C13" s="200">
        <v>9634</v>
      </c>
      <c r="D13" s="111">
        <v>377</v>
      </c>
      <c r="E13" s="203">
        <v>9793</v>
      </c>
      <c r="F13" s="112">
        <v>391</v>
      </c>
      <c r="G13" s="110">
        <v>9894</v>
      </c>
      <c r="H13" s="246">
        <v>400</v>
      </c>
      <c r="I13" s="203">
        <v>10082</v>
      </c>
      <c r="J13" s="246">
        <v>412</v>
      </c>
      <c r="K13" s="203">
        <f>$I13-'Año 2016'!$I13</f>
        <v>655</v>
      </c>
      <c r="L13" s="201">
        <f>$J13-'Año 2016'!$J13</f>
        <v>41</v>
      </c>
      <c r="M13" s="354"/>
      <c r="N13" s="355"/>
    </row>
    <row r="14" spans="1:19" x14ac:dyDescent="0.2">
      <c r="A14" s="125">
        <v>10</v>
      </c>
      <c r="B14" s="358" t="s">
        <v>10</v>
      </c>
      <c r="C14" s="200">
        <v>7533</v>
      </c>
      <c r="D14" s="111">
        <v>1741</v>
      </c>
      <c r="E14" s="203">
        <v>7691</v>
      </c>
      <c r="F14" s="112">
        <v>1772</v>
      </c>
      <c r="G14" s="110">
        <v>7959</v>
      </c>
      <c r="H14" s="246">
        <v>1796</v>
      </c>
      <c r="I14" s="203">
        <v>8185</v>
      </c>
      <c r="J14" s="246">
        <v>1828</v>
      </c>
      <c r="K14" s="203">
        <f>$I14-'Año 2016'!$I14</f>
        <v>805</v>
      </c>
      <c r="L14" s="201">
        <f>$J14-'Año 2016'!$J14</f>
        <v>127</v>
      </c>
      <c r="M14" s="354"/>
      <c r="N14" s="355"/>
    </row>
    <row r="15" spans="1:19" x14ac:dyDescent="0.2">
      <c r="A15" s="125">
        <v>11</v>
      </c>
      <c r="B15" s="358" t="s">
        <v>11</v>
      </c>
      <c r="C15" s="200">
        <v>665313</v>
      </c>
      <c r="D15" s="111">
        <v>23247</v>
      </c>
      <c r="E15" s="203">
        <v>680100</v>
      </c>
      <c r="F15" s="112">
        <v>23800</v>
      </c>
      <c r="G15" s="110">
        <v>701661</v>
      </c>
      <c r="H15" s="246">
        <v>24276</v>
      </c>
      <c r="I15" s="203">
        <v>719114</v>
      </c>
      <c r="J15" s="246">
        <v>24866</v>
      </c>
      <c r="K15" s="203">
        <f>$I15-'Año 2016'!$I15</f>
        <v>72560</v>
      </c>
      <c r="L15" s="201">
        <f>$J15-'Año 2016'!$J15</f>
        <v>2139</v>
      </c>
      <c r="M15" s="354"/>
      <c r="N15" s="355"/>
    </row>
    <row r="16" spans="1:19" ht="15" x14ac:dyDescent="0.2">
      <c r="A16" s="125">
        <v>12</v>
      </c>
      <c r="B16" s="358" t="s">
        <v>12</v>
      </c>
      <c r="C16" s="200">
        <v>27604</v>
      </c>
      <c r="D16" s="111">
        <v>2144</v>
      </c>
      <c r="E16" s="203">
        <v>28332</v>
      </c>
      <c r="F16" s="112">
        <v>2203</v>
      </c>
      <c r="G16" s="110">
        <v>29544</v>
      </c>
      <c r="H16" s="246">
        <v>2261</v>
      </c>
      <c r="I16" s="203">
        <v>30443</v>
      </c>
      <c r="J16" s="246">
        <v>2330</v>
      </c>
      <c r="K16" s="203">
        <f>$I16-'Año 2016'!$I16</f>
        <v>3762</v>
      </c>
      <c r="L16" s="201">
        <f>$J16-'Año 2016'!$J16</f>
        <v>276</v>
      </c>
      <c r="M16" s="354"/>
      <c r="N16" s="355"/>
      <c r="P16" s="425"/>
      <c r="Q16" s="425"/>
    </row>
    <row r="17" spans="1:14" x14ac:dyDescent="0.2">
      <c r="A17" s="125">
        <v>13</v>
      </c>
      <c r="B17" s="358" t="s">
        <v>13</v>
      </c>
      <c r="C17" s="200">
        <v>4479</v>
      </c>
      <c r="D17" s="111">
        <v>600</v>
      </c>
      <c r="E17" s="203">
        <v>4561</v>
      </c>
      <c r="F17" s="112">
        <v>622</v>
      </c>
      <c r="G17" s="110">
        <v>4872</v>
      </c>
      <c r="H17" s="246">
        <v>647</v>
      </c>
      <c r="I17" s="203">
        <v>4965</v>
      </c>
      <c r="J17" s="246">
        <v>658</v>
      </c>
      <c r="K17" s="203">
        <f>$I17-'Año 2016'!$I17</f>
        <v>591</v>
      </c>
      <c r="L17" s="201">
        <f>$J17-'Año 2016'!$J17</f>
        <v>80</v>
      </c>
      <c r="M17" s="354"/>
      <c r="N17" s="355"/>
    </row>
    <row r="18" spans="1:14" x14ac:dyDescent="0.2">
      <c r="A18" s="125">
        <v>14</v>
      </c>
      <c r="B18" s="358" t="s">
        <v>14</v>
      </c>
      <c r="C18" s="200">
        <v>12665</v>
      </c>
      <c r="D18" s="111">
        <v>1488</v>
      </c>
      <c r="E18" s="203">
        <v>12889</v>
      </c>
      <c r="F18" s="112">
        <v>1512</v>
      </c>
      <c r="G18" s="110">
        <v>13442</v>
      </c>
      <c r="H18" s="246">
        <v>1544</v>
      </c>
      <c r="I18" s="203">
        <v>13699</v>
      </c>
      <c r="J18" s="246">
        <v>1580</v>
      </c>
      <c r="K18" s="203">
        <f>$I18-'Año 2016'!$I18</f>
        <v>1309</v>
      </c>
      <c r="L18" s="201">
        <f>$J18-'Año 2016'!$J18</f>
        <v>130</v>
      </c>
      <c r="M18" s="354"/>
      <c r="N18" s="355"/>
    </row>
    <row r="19" spans="1:14" x14ac:dyDescent="0.2">
      <c r="A19" s="125">
        <v>15</v>
      </c>
      <c r="B19" s="358" t="s">
        <v>15</v>
      </c>
      <c r="C19" s="200">
        <v>30465</v>
      </c>
      <c r="D19" s="111">
        <v>3029</v>
      </c>
      <c r="E19" s="203">
        <v>31226</v>
      </c>
      <c r="F19" s="112">
        <v>3108</v>
      </c>
      <c r="G19" s="110">
        <v>32320</v>
      </c>
      <c r="H19" s="246">
        <v>3194</v>
      </c>
      <c r="I19" s="203">
        <v>33050</v>
      </c>
      <c r="J19" s="246">
        <v>3258</v>
      </c>
      <c r="K19" s="203">
        <f>$I19-'Año 2016'!$I19</f>
        <v>3296</v>
      </c>
      <c r="L19" s="201">
        <f>$J19-'Año 2016'!$J19</f>
        <v>305</v>
      </c>
      <c r="M19" s="354"/>
      <c r="N19" s="355"/>
    </row>
    <row r="20" spans="1:14" x14ac:dyDescent="0.2">
      <c r="A20" s="125">
        <v>16</v>
      </c>
      <c r="B20" s="358" t="s">
        <v>16</v>
      </c>
      <c r="C20" s="200">
        <v>18067</v>
      </c>
      <c r="D20" s="111">
        <v>3175</v>
      </c>
      <c r="E20" s="203">
        <v>18359</v>
      </c>
      <c r="F20" s="112">
        <v>3259</v>
      </c>
      <c r="G20" s="110">
        <v>19012</v>
      </c>
      <c r="H20" s="246">
        <v>3326</v>
      </c>
      <c r="I20" s="203">
        <v>19340</v>
      </c>
      <c r="J20" s="246">
        <v>3396</v>
      </c>
      <c r="K20" s="203">
        <f>$I20-'Año 2016'!$I20</f>
        <v>1626</v>
      </c>
      <c r="L20" s="201">
        <f>$J20-'Año 2016'!$J20</f>
        <v>283</v>
      </c>
      <c r="M20" s="354"/>
      <c r="N20" s="355"/>
    </row>
    <row r="21" spans="1:14" x14ac:dyDescent="0.2">
      <c r="A21" s="125">
        <v>17</v>
      </c>
      <c r="B21" s="358" t="s">
        <v>17</v>
      </c>
      <c r="C21" s="200">
        <v>20570</v>
      </c>
      <c r="D21" s="111">
        <v>3518</v>
      </c>
      <c r="E21" s="203">
        <v>21070</v>
      </c>
      <c r="F21" s="112">
        <v>3606</v>
      </c>
      <c r="G21" s="110">
        <v>21834</v>
      </c>
      <c r="H21" s="246">
        <v>3726</v>
      </c>
      <c r="I21" s="203">
        <v>22364</v>
      </c>
      <c r="J21" s="246">
        <v>3841</v>
      </c>
      <c r="K21" s="203">
        <f>$I21-'Año 2016'!$I21</f>
        <v>2421</v>
      </c>
      <c r="L21" s="201">
        <f>$J21-'Año 2016'!$J21</f>
        <v>418</v>
      </c>
      <c r="M21" s="354"/>
      <c r="N21" s="355"/>
    </row>
    <row r="22" spans="1:14" s="150" customFormat="1" x14ac:dyDescent="0.2">
      <c r="A22" s="125">
        <v>18</v>
      </c>
      <c r="B22" s="358" t="s">
        <v>18</v>
      </c>
      <c r="C22" s="209">
        <v>195281</v>
      </c>
      <c r="D22" s="111">
        <v>9420</v>
      </c>
      <c r="E22" s="110">
        <v>213206</v>
      </c>
      <c r="F22" s="112">
        <v>9770</v>
      </c>
      <c r="G22" s="110">
        <v>246515</v>
      </c>
      <c r="H22" s="246">
        <v>10152</v>
      </c>
      <c r="I22" s="110">
        <v>274496</v>
      </c>
      <c r="J22" s="246">
        <v>10489</v>
      </c>
      <c r="K22" s="110">
        <f>$I22-'Año 2016'!$I22</f>
        <v>97392</v>
      </c>
      <c r="L22" s="112">
        <f>$J22-'Año 2016'!$J22</f>
        <v>1430</v>
      </c>
      <c r="M22" s="354"/>
      <c r="N22" s="355"/>
    </row>
    <row r="23" spans="1:14" x14ac:dyDescent="0.2">
      <c r="A23" s="125">
        <v>19</v>
      </c>
      <c r="B23" s="358"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54"/>
      <c r="N23" s="355"/>
    </row>
    <row r="24" spans="1:14" x14ac:dyDescent="0.2">
      <c r="A24" s="125">
        <v>20</v>
      </c>
      <c r="B24" s="358" t="s">
        <v>20</v>
      </c>
      <c r="C24" s="200">
        <v>294158</v>
      </c>
      <c r="D24" s="111">
        <v>1273</v>
      </c>
      <c r="E24" s="203">
        <v>303551</v>
      </c>
      <c r="F24" s="112">
        <v>1333</v>
      </c>
      <c r="G24" s="110">
        <v>318792</v>
      </c>
      <c r="H24" s="246">
        <v>1415</v>
      </c>
      <c r="I24" s="203">
        <v>326118</v>
      </c>
      <c r="J24" s="246">
        <v>1447</v>
      </c>
      <c r="K24" s="203">
        <f>$I24-'Año 2016'!$I24</f>
        <v>37032</v>
      </c>
      <c r="L24" s="201">
        <f>$J24-'Año 2016'!$J24</f>
        <v>205</v>
      </c>
      <c r="M24" s="354"/>
      <c r="N24" s="355"/>
    </row>
    <row r="25" spans="1:14" x14ac:dyDescent="0.2">
      <c r="A25" s="125">
        <v>21</v>
      </c>
      <c r="B25" s="358"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54"/>
      <c r="N25" s="355"/>
    </row>
    <row r="26" spans="1:14" x14ac:dyDescent="0.2">
      <c r="A26" s="125">
        <v>22</v>
      </c>
      <c r="B26" s="358" t="s">
        <v>22</v>
      </c>
      <c r="C26" s="200">
        <v>15614</v>
      </c>
      <c r="D26" s="111">
        <v>2670</v>
      </c>
      <c r="E26" s="203">
        <v>16367</v>
      </c>
      <c r="F26" s="112">
        <v>2736</v>
      </c>
      <c r="G26" s="110">
        <v>17292</v>
      </c>
      <c r="H26" s="246">
        <v>2823</v>
      </c>
      <c r="I26" s="203">
        <v>17996</v>
      </c>
      <c r="J26" s="246">
        <v>2898</v>
      </c>
      <c r="K26" s="203">
        <f>$I26-'Año 2016'!$I26</f>
        <v>3058</v>
      </c>
      <c r="L26" s="201">
        <f>$J26-'Año 2016'!$J26</f>
        <v>296</v>
      </c>
      <c r="M26" s="354"/>
      <c r="N26" s="355"/>
    </row>
    <row r="27" spans="1:14" x14ac:dyDescent="0.2">
      <c r="A27" s="125">
        <v>23</v>
      </c>
      <c r="B27" s="358"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54"/>
      <c r="N27" s="355"/>
    </row>
    <row r="28" spans="1:14" x14ac:dyDescent="0.2">
      <c r="A28" s="125">
        <v>24</v>
      </c>
      <c r="B28" s="358" t="s">
        <v>415</v>
      </c>
      <c r="C28" s="200">
        <v>208463</v>
      </c>
      <c r="D28" s="111">
        <v>6999</v>
      </c>
      <c r="E28" s="203">
        <v>212340</v>
      </c>
      <c r="F28" s="112">
        <v>7190</v>
      </c>
      <c r="G28" s="110">
        <v>217728</v>
      </c>
      <c r="H28" s="246">
        <v>7355</v>
      </c>
      <c r="I28" s="203">
        <v>221546</v>
      </c>
      <c r="J28" s="246">
        <v>7515</v>
      </c>
      <c r="K28" s="203">
        <f>$I28-'Año 2016'!$I28</f>
        <v>17326</v>
      </c>
      <c r="L28" s="244">
        <f>$J28-'Año 2016'!$J28</f>
        <v>674</v>
      </c>
      <c r="M28" s="354"/>
      <c r="N28" s="355"/>
    </row>
    <row r="29" spans="1:14" x14ac:dyDescent="0.2">
      <c r="A29" s="125">
        <v>25</v>
      </c>
      <c r="B29" s="358" t="s">
        <v>25</v>
      </c>
      <c r="C29" s="200">
        <v>59779</v>
      </c>
      <c r="D29" s="111">
        <v>6346</v>
      </c>
      <c r="E29" s="203">
        <v>61229</v>
      </c>
      <c r="F29" s="112">
        <v>6509</v>
      </c>
      <c r="G29" s="110">
        <v>63586</v>
      </c>
      <c r="H29" s="246">
        <v>6660</v>
      </c>
      <c r="I29" s="203">
        <v>65143</v>
      </c>
      <c r="J29" s="246">
        <v>6842</v>
      </c>
      <c r="K29" s="203">
        <f>$I29-'Año 2016'!$I29</f>
        <v>7186</v>
      </c>
      <c r="L29" s="201">
        <f>$J29-'Año 2016'!$J29</f>
        <v>633</v>
      </c>
      <c r="M29" s="354"/>
      <c r="N29" s="355"/>
    </row>
    <row r="30" spans="1:14" ht="25.5" x14ac:dyDescent="0.2">
      <c r="A30" s="125">
        <v>26</v>
      </c>
      <c r="B30" s="358"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54"/>
      <c r="N30" s="355"/>
    </row>
    <row r="31" spans="1:14" x14ac:dyDescent="0.2">
      <c r="A31" s="125">
        <v>27</v>
      </c>
      <c r="B31" s="358" t="s">
        <v>27</v>
      </c>
      <c r="C31" s="200">
        <v>148064</v>
      </c>
      <c r="D31" s="111">
        <v>1571</v>
      </c>
      <c r="E31" s="110">
        <v>151320</v>
      </c>
      <c r="F31" s="112">
        <v>1621</v>
      </c>
      <c r="G31" s="110">
        <v>155677</v>
      </c>
      <c r="H31" s="246">
        <v>1660</v>
      </c>
      <c r="I31" s="203">
        <v>159391</v>
      </c>
      <c r="J31" s="246">
        <v>1709</v>
      </c>
      <c r="K31" s="203">
        <f>$I31-'Año 2016'!$I31</f>
        <v>15157</v>
      </c>
      <c r="L31" s="201">
        <f>$J31-'Año 2016'!$J31</f>
        <v>187</v>
      </c>
      <c r="M31" s="354"/>
      <c r="N31" s="355"/>
    </row>
    <row r="32" spans="1:14" x14ac:dyDescent="0.2">
      <c r="A32" s="125">
        <v>28</v>
      </c>
      <c r="B32" s="358" t="s">
        <v>28</v>
      </c>
      <c r="C32" s="200">
        <v>41750</v>
      </c>
      <c r="D32" s="111">
        <v>5898</v>
      </c>
      <c r="E32" s="203">
        <v>42722</v>
      </c>
      <c r="F32" s="112">
        <v>6046</v>
      </c>
      <c r="G32" s="110">
        <v>43960</v>
      </c>
      <c r="H32" s="246">
        <v>6239</v>
      </c>
      <c r="I32" s="203">
        <v>45077</v>
      </c>
      <c r="J32" s="246">
        <v>6400</v>
      </c>
      <c r="K32" s="203">
        <f>$I32-'Año 2016'!$I32</f>
        <v>4496</v>
      </c>
      <c r="L32" s="201">
        <f>$J32-'Año 2016'!$J32</f>
        <v>657</v>
      </c>
      <c r="M32" s="354"/>
      <c r="N32" s="355"/>
    </row>
    <row r="33" spans="1:14" x14ac:dyDescent="0.2">
      <c r="A33" s="125">
        <v>29</v>
      </c>
      <c r="B33" s="358"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54"/>
      <c r="N33" s="355"/>
    </row>
    <row r="34" spans="1:14" x14ac:dyDescent="0.2">
      <c r="A34" s="125">
        <v>30</v>
      </c>
      <c r="B34" s="358" t="s">
        <v>30</v>
      </c>
      <c r="C34" s="200">
        <v>97948</v>
      </c>
      <c r="D34" s="111">
        <v>5532</v>
      </c>
      <c r="E34" s="203">
        <v>99994</v>
      </c>
      <c r="F34" s="112">
        <v>5667</v>
      </c>
      <c r="G34" s="110">
        <v>102360</v>
      </c>
      <c r="H34" s="246">
        <v>5833</v>
      </c>
      <c r="I34" s="203">
        <v>104364</v>
      </c>
      <c r="J34" s="246">
        <v>5984</v>
      </c>
      <c r="K34" s="203">
        <f>$I34-'Año 2016'!$I34</f>
        <v>8699</v>
      </c>
      <c r="L34" s="201">
        <f>$J34-'Año 2016'!$J34</f>
        <v>595</v>
      </c>
      <c r="M34" s="354"/>
      <c r="N34" s="355"/>
    </row>
    <row r="35" spans="1:14" x14ac:dyDescent="0.2">
      <c r="A35" s="125">
        <v>31</v>
      </c>
      <c r="B35" s="358" t="s">
        <v>31</v>
      </c>
      <c r="C35" s="200">
        <v>294953</v>
      </c>
      <c r="D35" s="111">
        <v>5909</v>
      </c>
      <c r="E35" s="203">
        <v>299832</v>
      </c>
      <c r="F35" s="112">
        <v>6085</v>
      </c>
      <c r="G35" s="110">
        <v>307245</v>
      </c>
      <c r="H35" s="246">
        <v>6243</v>
      </c>
      <c r="I35" s="203">
        <v>313788</v>
      </c>
      <c r="J35" s="246">
        <v>6434</v>
      </c>
      <c r="K35" s="203">
        <f>$I35-'Año 2016'!$I35</f>
        <v>25976</v>
      </c>
      <c r="L35" s="201">
        <f>$J35-'Año 2016'!$J35</f>
        <v>669</v>
      </c>
      <c r="M35" s="354"/>
      <c r="N35" s="355"/>
    </row>
    <row r="36" spans="1:14" x14ac:dyDescent="0.2">
      <c r="A36" s="125">
        <v>32</v>
      </c>
      <c r="B36" s="358" t="s">
        <v>32</v>
      </c>
      <c r="C36" s="200">
        <v>23121</v>
      </c>
      <c r="D36" s="111">
        <v>2030</v>
      </c>
      <c r="E36" s="203">
        <v>23692</v>
      </c>
      <c r="F36" s="112">
        <v>2083</v>
      </c>
      <c r="G36" s="110">
        <v>24393</v>
      </c>
      <c r="H36" s="246">
        <v>2129</v>
      </c>
      <c r="I36" s="203">
        <v>25104</v>
      </c>
      <c r="J36" s="246">
        <v>2183</v>
      </c>
      <c r="K36" s="203">
        <f>$I36-'Año 2016'!$I36</f>
        <v>2710</v>
      </c>
      <c r="L36" s="201">
        <f>$J36-'Año 2016'!$J36</f>
        <v>212</v>
      </c>
      <c r="M36" s="354"/>
      <c r="N36" s="355"/>
    </row>
    <row r="37" spans="1:14" x14ac:dyDescent="0.2">
      <c r="A37" s="125">
        <v>33</v>
      </c>
      <c r="B37" s="358" t="s">
        <v>33</v>
      </c>
      <c r="C37" s="200">
        <v>5855</v>
      </c>
      <c r="D37" s="111">
        <v>388</v>
      </c>
      <c r="E37" s="203">
        <v>5988</v>
      </c>
      <c r="F37" s="112">
        <v>403</v>
      </c>
      <c r="G37" s="110">
        <v>6145</v>
      </c>
      <c r="H37" s="246">
        <v>413</v>
      </c>
      <c r="I37" s="203">
        <v>6312</v>
      </c>
      <c r="J37" s="246">
        <v>418</v>
      </c>
      <c r="K37" s="203">
        <f>$I37-'Año 2016'!$I37</f>
        <v>630</v>
      </c>
      <c r="L37" s="201">
        <f>$J37-'Año 2016'!$J37</f>
        <v>40</v>
      </c>
      <c r="M37" s="354"/>
      <c r="N37" s="355"/>
    </row>
    <row r="38" spans="1:14" ht="15.75" customHeight="1" x14ac:dyDescent="0.2">
      <c r="A38" s="125">
        <v>34</v>
      </c>
      <c r="B38" s="358"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54"/>
      <c r="N38" s="355"/>
    </row>
    <row r="39" spans="1:14" ht="25.5" customHeight="1" x14ac:dyDescent="0.2">
      <c r="A39" s="125">
        <v>35</v>
      </c>
      <c r="B39" s="358" t="s">
        <v>35</v>
      </c>
      <c r="C39" s="209">
        <v>76445</v>
      </c>
      <c r="D39" s="111">
        <v>8795</v>
      </c>
      <c r="E39" s="203">
        <v>79489</v>
      </c>
      <c r="F39" s="112">
        <v>9361</v>
      </c>
      <c r="G39" s="110">
        <v>82988</v>
      </c>
      <c r="H39" s="246">
        <v>9966</v>
      </c>
      <c r="I39" s="110">
        <v>86390</v>
      </c>
      <c r="J39" s="246">
        <v>10484</v>
      </c>
      <c r="K39" s="110">
        <f>$I39-'Año 2016'!$I39</f>
        <v>13210</v>
      </c>
      <c r="L39" s="112">
        <f>$J39-'Año 2016'!$J39</f>
        <v>2163</v>
      </c>
      <c r="M39" s="354"/>
      <c r="N39" s="355"/>
    </row>
    <row r="40" spans="1:14" x14ac:dyDescent="0.2">
      <c r="A40" s="125">
        <v>36</v>
      </c>
      <c r="B40" s="358" t="s">
        <v>36</v>
      </c>
      <c r="C40" s="200">
        <v>523430</v>
      </c>
      <c r="D40" s="111">
        <v>2161</v>
      </c>
      <c r="E40" s="110">
        <v>536134</v>
      </c>
      <c r="F40" s="112">
        <v>2257</v>
      </c>
      <c r="G40" s="110">
        <v>553045</v>
      </c>
      <c r="H40" s="246">
        <v>2327</v>
      </c>
      <c r="I40" s="203">
        <v>568546</v>
      </c>
      <c r="J40" s="246">
        <v>2419</v>
      </c>
      <c r="K40" s="203">
        <f>$I40-'Año 2016'!$I40</f>
        <v>61567</v>
      </c>
      <c r="L40" s="201">
        <f>$J40-'Año 2016'!$J40</f>
        <v>340</v>
      </c>
      <c r="M40" s="354"/>
      <c r="N40" s="355"/>
    </row>
    <row r="41" spans="1:14" ht="12.75" customHeight="1" x14ac:dyDescent="0.2">
      <c r="A41" s="125">
        <v>37</v>
      </c>
      <c r="B41" s="358" t="s">
        <v>37</v>
      </c>
      <c r="C41" s="209">
        <v>233750</v>
      </c>
      <c r="D41" s="111">
        <v>9661</v>
      </c>
      <c r="E41" s="203">
        <v>239743</v>
      </c>
      <c r="F41" s="112">
        <v>9965</v>
      </c>
      <c r="G41" s="110">
        <v>250459</v>
      </c>
      <c r="H41" s="246">
        <v>10320</v>
      </c>
      <c r="I41" s="110">
        <v>257437</v>
      </c>
      <c r="J41" s="246">
        <v>10624</v>
      </c>
      <c r="K41" s="110">
        <f>$I41-'Año 2016'!$I41</f>
        <v>31062</v>
      </c>
      <c r="L41" s="112">
        <f>$J41-'Año 2016'!$J41</f>
        <v>1277</v>
      </c>
      <c r="M41" s="354"/>
      <c r="N41" s="355"/>
    </row>
    <row r="42" spans="1:14" s="150" customFormat="1" ht="25.5" x14ac:dyDescent="0.2">
      <c r="A42" s="125">
        <v>38</v>
      </c>
      <c r="B42" s="358" t="s">
        <v>38</v>
      </c>
      <c r="C42" s="209">
        <v>227595</v>
      </c>
      <c r="D42" s="111">
        <v>9295</v>
      </c>
      <c r="E42" s="110">
        <v>231964</v>
      </c>
      <c r="F42" s="112">
        <v>9581</v>
      </c>
      <c r="G42" s="110">
        <v>238144</v>
      </c>
      <c r="H42" s="246">
        <v>9898</v>
      </c>
      <c r="I42" s="110">
        <v>242724</v>
      </c>
      <c r="J42" s="246">
        <v>10141</v>
      </c>
      <c r="K42" s="110">
        <f>$I42-'Año 2016'!$I42</f>
        <v>19664</v>
      </c>
      <c r="L42" s="112">
        <f>$J42-'Año 2016'!$J42</f>
        <v>1036</v>
      </c>
      <c r="M42" s="354"/>
      <c r="N42" s="355"/>
    </row>
    <row r="43" spans="1:14" x14ac:dyDescent="0.2">
      <c r="A43" s="125">
        <v>39</v>
      </c>
      <c r="B43" s="358" t="s">
        <v>39</v>
      </c>
      <c r="C43" s="200">
        <v>295393</v>
      </c>
      <c r="D43" s="111">
        <v>54762</v>
      </c>
      <c r="E43" s="110">
        <v>302471</v>
      </c>
      <c r="F43" s="112">
        <v>57526</v>
      </c>
      <c r="G43" s="110">
        <v>312245</v>
      </c>
      <c r="H43" s="246">
        <v>59997</v>
      </c>
      <c r="I43" s="203">
        <v>319501</v>
      </c>
      <c r="J43" s="246">
        <v>61952</v>
      </c>
      <c r="K43" s="203">
        <f>$I43-'Año 2016'!$I43</f>
        <v>29316</v>
      </c>
      <c r="L43" s="201">
        <f>$J43-'Año 2016'!$J43</f>
        <v>8601</v>
      </c>
      <c r="M43" s="354"/>
      <c r="N43" s="355"/>
    </row>
    <row r="44" spans="1:14" x14ac:dyDescent="0.2">
      <c r="A44" s="125">
        <v>40</v>
      </c>
      <c r="B44" s="358" t="s">
        <v>40</v>
      </c>
      <c r="C44" s="200">
        <v>27722</v>
      </c>
      <c r="D44" s="111">
        <v>3143</v>
      </c>
      <c r="E44" s="203">
        <v>28232</v>
      </c>
      <c r="F44" s="112">
        <v>3214</v>
      </c>
      <c r="G44" s="395">
        <v>27137</v>
      </c>
      <c r="H44" s="246">
        <v>3275</v>
      </c>
      <c r="I44" s="396">
        <v>27695</v>
      </c>
      <c r="J44" s="246">
        <v>3363</v>
      </c>
      <c r="K44" s="203">
        <f>$I44-'Año 2016'!$I44</f>
        <v>543</v>
      </c>
      <c r="L44" s="201">
        <f>$J44-'Año 2016'!$J44</f>
        <v>269</v>
      </c>
      <c r="M44" s="354" t="s">
        <v>472</v>
      </c>
      <c r="N44" s="355"/>
    </row>
    <row r="45" spans="1:14" ht="25.5" x14ac:dyDescent="0.2">
      <c r="A45" s="125">
        <v>41</v>
      </c>
      <c r="B45" s="358" t="s">
        <v>41</v>
      </c>
      <c r="C45" s="209">
        <v>558773</v>
      </c>
      <c r="D45" s="111">
        <v>20310</v>
      </c>
      <c r="E45" s="203">
        <v>574230</v>
      </c>
      <c r="F45" s="112">
        <v>20968</v>
      </c>
      <c r="G45" s="110">
        <v>591841</v>
      </c>
      <c r="H45" s="246">
        <v>21685</v>
      </c>
      <c r="I45" s="110">
        <v>608349</v>
      </c>
      <c r="J45" s="246">
        <v>22430</v>
      </c>
      <c r="K45" s="110">
        <f>$I45-'Año 2016'!$I45</f>
        <v>68308</v>
      </c>
      <c r="L45" s="112">
        <f>$J45-'Año 2016'!$J45</f>
        <v>2756</v>
      </c>
      <c r="M45" s="354"/>
      <c r="N45" s="355"/>
    </row>
    <row r="46" spans="1:14" ht="25.5" x14ac:dyDescent="0.2">
      <c r="A46" s="125">
        <v>42</v>
      </c>
      <c r="B46" s="358" t="s">
        <v>42</v>
      </c>
      <c r="C46" s="209">
        <v>7029</v>
      </c>
      <c r="D46" s="111">
        <v>836</v>
      </c>
      <c r="E46" s="110">
        <v>7188</v>
      </c>
      <c r="F46" s="112">
        <v>853</v>
      </c>
      <c r="G46" s="110">
        <v>7395</v>
      </c>
      <c r="H46" s="246">
        <v>881</v>
      </c>
      <c r="I46" s="110">
        <v>7648</v>
      </c>
      <c r="J46" s="246">
        <v>896</v>
      </c>
      <c r="K46" s="110">
        <f>$I46-'Año 2016'!$I46</f>
        <v>783</v>
      </c>
      <c r="L46" s="112">
        <f>$J46-'Año 2016'!$J46</f>
        <v>83</v>
      </c>
      <c r="M46" s="354"/>
      <c r="N46" s="355"/>
    </row>
    <row r="47" spans="1:14" ht="25.5" x14ac:dyDescent="0.2">
      <c r="A47" s="125">
        <v>43</v>
      </c>
      <c r="B47" s="358" t="s">
        <v>169</v>
      </c>
      <c r="C47" s="209">
        <v>12146</v>
      </c>
      <c r="D47" s="111">
        <v>2230</v>
      </c>
      <c r="E47" s="110">
        <v>12554</v>
      </c>
      <c r="F47" s="112">
        <v>2313</v>
      </c>
      <c r="G47" s="110">
        <v>12986</v>
      </c>
      <c r="H47" s="246">
        <v>2414</v>
      </c>
      <c r="I47" s="110">
        <v>13364</v>
      </c>
      <c r="J47" s="246">
        <v>2526</v>
      </c>
      <c r="K47" s="110">
        <f>$I47-'Año 2016'!$I47</f>
        <v>1649</v>
      </c>
      <c r="L47" s="112">
        <f>$J47-'Año 2016'!$J47</f>
        <v>393</v>
      </c>
      <c r="M47" s="354"/>
      <c r="N47" s="355"/>
    </row>
    <row r="48" spans="1:14" x14ac:dyDescent="0.2">
      <c r="A48" s="125">
        <v>44</v>
      </c>
      <c r="B48" s="358" t="s">
        <v>172</v>
      </c>
      <c r="C48" s="200">
        <v>27150</v>
      </c>
      <c r="D48" s="111">
        <v>13409</v>
      </c>
      <c r="E48" s="110">
        <v>27792</v>
      </c>
      <c r="F48" s="112">
        <v>13811</v>
      </c>
      <c r="G48" s="110">
        <v>28531</v>
      </c>
      <c r="H48" s="246">
        <v>14136</v>
      </c>
      <c r="I48" s="203">
        <v>29166</v>
      </c>
      <c r="J48" s="246">
        <v>14452</v>
      </c>
      <c r="K48" s="203">
        <f>$I48-'Año 2016'!$I48</f>
        <v>2680</v>
      </c>
      <c r="L48" s="201">
        <f>$J48-'Año 2016'!$J48</f>
        <v>1379</v>
      </c>
      <c r="M48" s="354"/>
      <c r="N48" s="355"/>
    </row>
    <row r="49" spans="1:14" x14ac:dyDescent="0.2">
      <c r="A49" s="125">
        <v>45</v>
      </c>
      <c r="B49" s="358" t="s">
        <v>43</v>
      </c>
      <c r="C49" s="200">
        <v>9225</v>
      </c>
      <c r="D49" s="111">
        <v>1347</v>
      </c>
      <c r="E49" s="203">
        <v>9519</v>
      </c>
      <c r="F49" s="112">
        <v>1385</v>
      </c>
      <c r="G49" s="110">
        <v>9877</v>
      </c>
      <c r="H49" s="246">
        <v>1433</v>
      </c>
      <c r="I49" s="203">
        <v>10160</v>
      </c>
      <c r="J49" s="246">
        <v>1485</v>
      </c>
      <c r="K49" s="203">
        <f>$I49-'Año 2016'!$I49</f>
        <v>1242</v>
      </c>
      <c r="L49" s="201">
        <f>$J49-'Año 2016'!$J49</f>
        <v>178</v>
      </c>
      <c r="M49" s="354"/>
      <c r="N49" s="355"/>
    </row>
    <row r="50" spans="1:14" x14ac:dyDescent="0.2">
      <c r="A50" s="125">
        <v>46</v>
      </c>
      <c r="B50" s="358"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54"/>
      <c r="N50" s="355"/>
    </row>
    <row r="51" spans="1:14" x14ac:dyDescent="0.2">
      <c r="A51" s="125">
        <v>47</v>
      </c>
      <c r="B51" s="358" t="s">
        <v>45</v>
      </c>
      <c r="C51" s="200">
        <v>329007</v>
      </c>
      <c r="D51" s="111">
        <v>14223</v>
      </c>
      <c r="E51" s="203">
        <v>339836</v>
      </c>
      <c r="F51" s="112">
        <v>14949</v>
      </c>
      <c r="G51" s="110">
        <v>352658</v>
      </c>
      <c r="H51" s="246">
        <v>15845</v>
      </c>
      <c r="I51" s="203">
        <v>363896</v>
      </c>
      <c r="J51" s="246">
        <v>16662</v>
      </c>
      <c r="K51" s="203">
        <f>$I51-'Año 2016'!$I51</f>
        <v>45236</v>
      </c>
      <c r="L51" s="201">
        <f>$J51-'Año 2016'!$J51</f>
        <v>3158</v>
      </c>
      <c r="M51" s="354"/>
      <c r="N51" s="355"/>
    </row>
    <row r="52" spans="1:14" x14ac:dyDescent="0.2">
      <c r="A52" s="125">
        <v>48</v>
      </c>
      <c r="B52" s="358" t="s">
        <v>46</v>
      </c>
      <c r="C52" s="200">
        <v>14754</v>
      </c>
      <c r="D52" s="111">
        <v>1062</v>
      </c>
      <c r="E52" s="203">
        <v>15105</v>
      </c>
      <c r="F52" s="112">
        <v>1088</v>
      </c>
      <c r="G52" s="110">
        <v>15514</v>
      </c>
      <c r="H52" s="246">
        <v>1128</v>
      </c>
      <c r="I52" s="203">
        <v>15972</v>
      </c>
      <c r="J52" s="246">
        <v>1160</v>
      </c>
      <c r="K52" s="203">
        <f>$I52-'Año 2016'!$I52</f>
        <v>1616</v>
      </c>
      <c r="L52" s="201">
        <f>$J52-'Año 2016'!$J52</f>
        <v>144</v>
      </c>
      <c r="M52" s="354"/>
      <c r="N52" s="355"/>
    </row>
    <row r="53" spans="1:14" ht="16.5" customHeight="1" x14ac:dyDescent="0.2">
      <c r="A53" s="125">
        <v>49</v>
      </c>
      <c r="B53" s="358" t="s">
        <v>47</v>
      </c>
      <c r="C53" s="209">
        <v>129639</v>
      </c>
      <c r="D53" s="111">
        <v>2015</v>
      </c>
      <c r="E53" s="203">
        <v>132650</v>
      </c>
      <c r="F53" s="112">
        <v>2085</v>
      </c>
      <c r="G53" s="110">
        <v>136739</v>
      </c>
      <c r="H53" s="246">
        <v>2146</v>
      </c>
      <c r="I53" s="110">
        <v>141170</v>
      </c>
      <c r="J53" s="246">
        <v>2212</v>
      </c>
      <c r="K53" s="110">
        <f>$I53-'Año 2016'!$I53</f>
        <v>15679</v>
      </c>
      <c r="L53" s="112">
        <f>$J53-'Año 2016'!$J53</f>
        <v>279</v>
      </c>
      <c r="M53" s="354"/>
      <c r="N53" s="355"/>
    </row>
    <row r="54" spans="1:14" x14ac:dyDescent="0.2">
      <c r="A54" s="125">
        <v>50</v>
      </c>
      <c r="B54" s="358" t="s">
        <v>48</v>
      </c>
      <c r="C54" s="200">
        <v>169518</v>
      </c>
      <c r="D54" s="111">
        <v>942</v>
      </c>
      <c r="E54" s="110">
        <v>172868</v>
      </c>
      <c r="F54" s="112">
        <v>975</v>
      </c>
      <c r="G54" s="110">
        <v>176335</v>
      </c>
      <c r="H54" s="246">
        <v>1005</v>
      </c>
      <c r="I54" s="203">
        <v>180092</v>
      </c>
      <c r="J54" s="246">
        <v>1038</v>
      </c>
      <c r="K54" s="203">
        <f>$I54-'Año 2016'!$I54</f>
        <v>14862</v>
      </c>
      <c r="L54" s="201">
        <f>$J54-'Año 2016'!$J54</f>
        <v>136</v>
      </c>
      <c r="M54" s="354"/>
      <c r="N54" s="355"/>
    </row>
    <row r="55" spans="1:14" x14ac:dyDescent="0.2">
      <c r="A55" s="125">
        <v>51</v>
      </c>
      <c r="B55" s="358" t="s">
        <v>171</v>
      </c>
      <c r="C55" s="200">
        <v>612</v>
      </c>
      <c r="D55" s="111">
        <v>128</v>
      </c>
      <c r="E55" s="203">
        <v>620</v>
      </c>
      <c r="F55" s="112">
        <v>133</v>
      </c>
      <c r="G55" s="110">
        <v>625</v>
      </c>
      <c r="H55" s="246">
        <v>137</v>
      </c>
      <c r="I55" s="203">
        <v>635</v>
      </c>
      <c r="J55" s="246">
        <v>146</v>
      </c>
      <c r="K55" s="203">
        <f>$I55-'Año 2016'!$I55</f>
        <v>28</v>
      </c>
      <c r="L55" s="201">
        <f>$J55-'Año 2016'!$J55</f>
        <v>20</v>
      </c>
      <c r="M55" s="354"/>
      <c r="N55" s="355"/>
    </row>
    <row r="56" spans="1:14" x14ac:dyDescent="0.2">
      <c r="A56" s="125">
        <v>52</v>
      </c>
      <c r="B56" s="358" t="s">
        <v>49</v>
      </c>
      <c r="C56" s="200">
        <v>53486</v>
      </c>
      <c r="D56" s="111">
        <v>10759</v>
      </c>
      <c r="E56" s="203">
        <v>54406</v>
      </c>
      <c r="F56" s="112">
        <v>11019</v>
      </c>
      <c r="G56" s="110">
        <v>55582</v>
      </c>
      <c r="H56" s="246">
        <v>11293</v>
      </c>
      <c r="I56" s="203">
        <v>56492</v>
      </c>
      <c r="J56" s="246">
        <v>11559</v>
      </c>
      <c r="K56" s="203">
        <f>$I56-'Año 2016'!$I56</f>
        <v>4074</v>
      </c>
      <c r="L56" s="201">
        <f>$J56-'Año 2016'!$J56</f>
        <v>1029</v>
      </c>
      <c r="M56" s="354"/>
      <c r="N56" s="355"/>
    </row>
    <row r="57" spans="1:14" ht="25.5" x14ac:dyDescent="0.2">
      <c r="A57" s="125">
        <v>53</v>
      </c>
      <c r="B57" s="358" t="s">
        <v>50</v>
      </c>
      <c r="C57" s="209">
        <v>19556</v>
      </c>
      <c r="D57" s="111">
        <v>1023</v>
      </c>
      <c r="E57" s="203">
        <v>19926</v>
      </c>
      <c r="F57" s="112">
        <v>1060</v>
      </c>
      <c r="G57" s="110">
        <v>20392</v>
      </c>
      <c r="H57" s="246">
        <v>1093</v>
      </c>
      <c r="I57" s="110">
        <v>20743</v>
      </c>
      <c r="J57" s="246">
        <v>1133</v>
      </c>
      <c r="K57" s="110">
        <f>$I57-'Año 2016'!$I57</f>
        <v>1540</v>
      </c>
      <c r="L57" s="112">
        <f>$J57-'Año 2016'!$J57</f>
        <v>135</v>
      </c>
      <c r="M57" s="354"/>
      <c r="N57" s="355"/>
    </row>
    <row r="58" spans="1:14" x14ac:dyDescent="0.2">
      <c r="A58" s="125">
        <v>54</v>
      </c>
      <c r="B58" s="358" t="s">
        <v>51</v>
      </c>
      <c r="C58" s="200">
        <v>599123</v>
      </c>
      <c r="D58" s="111">
        <v>1613</v>
      </c>
      <c r="E58" s="110">
        <v>611848</v>
      </c>
      <c r="F58" s="112">
        <v>1649</v>
      </c>
      <c r="G58" s="110">
        <v>627272</v>
      </c>
      <c r="H58" s="246">
        <v>1672</v>
      </c>
      <c r="I58" s="203">
        <v>641677</v>
      </c>
      <c r="J58" s="246">
        <v>1690</v>
      </c>
      <c r="K58" s="203">
        <f>$I58-'Año 2016'!$I58</f>
        <v>57535</v>
      </c>
      <c r="L58" s="201">
        <f>$J58-'Año 2016'!$J58</f>
        <v>114</v>
      </c>
      <c r="M58" s="354"/>
      <c r="N58" s="355"/>
    </row>
    <row r="59" spans="1:14" x14ac:dyDescent="0.2">
      <c r="A59" s="125">
        <v>55</v>
      </c>
      <c r="B59" s="358" t="s">
        <v>52</v>
      </c>
      <c r="C59" s="200">
        <v>8197</v>
      </c>
      <c r="D59" s="111">
        <v>544</v>
      </c>
      <c r="E59" s="203">
        <v>8394</v>
      </c>
      <c r="F59" s="112">
        <v>569</v>
      </c>
      <c r="G59" s="110">
        <v>8645</v>
      </c>
      <c r="H59" s="246">
        <v>603</v>
      </c>
      <c r="I59" s="203">
        <v>8850</v>
      </c>
      <c r="J59" s="246">
        <v>624</v>
      </c>
      <c r="K59" s="203">
        <f>$I59-'Año 2016'!$I59</f>
        <v>871</v>
      </c>
      <c r="L59" s="201">
        <f>$J59-'Año 2016'!$J59</f>
        <v>98</v>
      </c>
      <c r="M59" s="354"/>
      <c r="N59" s="355"/>
    </row>
    <row r="60" spans="1:14" ht="29.25" customHeight="1" x14ac:dyDescent="0.2">
      <c r="A60" s="125">
        <v>56</v>
      </c>
      <c r="B60" s="358" t="s">
        <v>53</v>
      </c>
      <c r="C60" s="209">
        <v>248480</v>
      </c>
      <c r="D60" s="111">
        <v>13826</v>
      </c>
      <c r="E60" s="203">
        <v>255923</v>
      </c>
      <c r="F60" s="112">
        <v>14205</v>
      </c>
      <c r="G60" s="110">
        <v>264336</v>
      </c>
      <c r="H60" s="246">
        <v>14576</v>
      </c>
      <c r="I60" s="110">
        <v>273045</v>
      </c>
      <c r="J60" s="246">
        <v>14983</v>
      </c>
      <c r="K60" s="110">
        <f>$I60-'Año 2016'!$I60</f>
        <v>32170</v>
      </c>
      <c r="L60" s="112">
        <f>$J60-'Año 2016'!$J60</f>
        <v>1511</v>
      </c>
      <c r="M60" s="354"/>
      <c r="N60" s="355"/>
    </row>
    <row r="61" spans="1:14" ht="17.25" customHeight="1" x14ac:dyDescent="0.2">
      <c r="A61" s="125">
        <v>57</v>
      </c>
      <c r="B61" s="358" t="s">
        <v>417</v>
      </c>
      <c r="C61" s="215">
        <v>20361</v>
      </c>
      <c r="D61" s="217">
        <v>1241</v>
      </c>
      <c r="E61" s="110">
        <v>20733</v>
      </c>
      <c r="F61" s="216">
        <v>1258</v>
      </c>
      <c r="G61" s="218">
        <v>20762</v>
      </c>
      <c r="H61" s="249">
        <v>1274</v>
      </c>
      <c r="I61" s="218">
        <v>21167</v>
      </c>
      <c r="J61" s="249">
        <v>1295</v>
      </c>
      <c r="K61" s="218">
        <f>$I61-'Año 2016'!$I61</f>
        <v>1238</v>
      </c>
      <c r="L61" s="216">
        <f>$J61-'Año 2016'!$J61</f>
        <v>80</v>
      </c>
      <c r="M61" s="354"/>
      <c r="N61" s="355"/>
    </row>
    <row r="62" spans="1:14" ht="17.25" customHeight="1" x14ac:dyDescent="0.2">
      <c r="A62" s="125">
        <v>58</v>
      </c>
      <c r="B62" s="358" t="s">
        <v>418</v>
      </c>
      <c r="C62" s="215">
        <v>7339</v>
      </c>
      <c r="D62" s="217">
        <v>1070</v>
      </c>
      <c r="E62" s="218">
        <v>7484</v>
      </c>
      <c r="F62" s="216">
        <v>1104</v>
      </c>
      <c r="G62" s="218">
        <v>7541</v>
      </c>
      <c r="H62" s="249">
        <v>1141</v>
      </c>
      <c r="I62" s="218">
        <v>7693</v>
      </c>
      <c r="J62" s="249">
        <v>1179</v>
      </c>
      <c r="K62" s="218">
        <f>$I62-'Año 2016'!$I62</f>
        <v>527</v>
      </c>
      <c r="L62" s="216">
        <f>$J62-'Año 2016'!$J62</f>
        <v>143</v>
      </c>
      <c r="M62" s="354"/>
      <c r="N62" s="355"/>
    </row>
    <row r="63" spans="1:14" ht="17.25" customHeight="1" x14ac:dyDescent="0.2">
      <c r="A63" s="125">
        <v>59</v>
      </c>
      <c r="B63" s="358" t="s">
        <v>419</v>
      </c>
      <c r="C63" s="215">
        <v>18336</v>
      </c>
      <c r="D63" s="217">
        <v>1457</v>
      </c>
      <c r="E63" s="218">
        <v>18653</v>
      </c>
      <c r="F63" s="216">
        <v>1475</v>
      </c>
      <c r="G63" s="218">
        <v>18679</v>
      </c>
      <c r="H63" s="249">
        <v>1489</v>
      </c>
      <c r="I63" s="218">
        <v>19007</v>
      </c>
      <c r="J63" s="249">
        <v>1511</v>
      </c>
      <c r="K63" s="218">
        <f>$I63-'Año 2016'!$I63</f>
        <v>1036</v>
      </c>
      <c r="L63" s="216">
        <f>$J63-'Año 2016'!$J63</f>
        <v>77</v>
      </c>
      <c r="M63" s="354"/>
      <c r="N63" s="355"/>
    </row>
    <row r="64" spans="1:14" ht="17.25" customHeight="1" x14ac:dyDescent="0.2">
      <c r="A64" s="125">
        <v>60</v>
      </c>
      <c r="B64" s="358" t="s">
        <v>283</v>
      </c>
      <c r="C64" s="215">
        <v>42358</v>
      </c>
      <c r="D64" s="217">
        <v>5217</v>
      </c>
      <c r="E64" s="218">
        <v>43715</v>
      </c>
      <c r="F64" s="216">
        <v>5457</v>
      </c>
      <c r="G64" s="218">
        <v>45429</v>
      </c>
      <c r="H64" s="249">
        <v>5708</v>
      </c>
      <c r="I64" s="218">
        <v>46824</v>
      </c>
      <c r="J64" s="249">
        <v>5941</v>
      </c>
      <c r="K64" s="218">
        <f>$I64-'Año 2016'!$I64</f>
        <v>5949</v>
      </c>
      <c r="L64" s="216">
        <f>$J64-'Año 2016'!$J64</f>
        <v>960</v>
      </c>
      <c r="M64" s="354"/>
      <c r="N64" s="355"/>
    </row>
    <row r="65" spans="1:14" ht="17.25" customHeight="1" x14ac:dyDescent="0.2">
      <c r="A65" s="125">
        <v>61</v>
      </c>
      <c r="B65" s="358"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54"/>
      <c r="N65" s="355"/>
    </row>
    <row r="66" spans="1:14" ht="17.25" customHeight="1" x14ac:dyDescent="0.2">
      <c r="A66" s="125">
        <v>62</v>
      </c>
      <c r="B66" s="358" t="s">
        <v>282</v>
      </c>
      <c r="C66" s="215">
        <v>26214</v>
      </c>
      <c r="D66" s="217">
        <v>3370</v>
      </c>
      <c r="E66" s="218">
        <v>26998</v>
      </c>
      <c r="F66" s="216">
        <v>3478</v>
      </c>
      <c r="G66" s="218">
        <v>27831</v>
      </c>
      <c r="H66" s="249">
        <v>3594</v>
      </c>
      <c r="I66" s="218">
        <v>28592</v>
      </c>
      <c r="J66" s="249">
        <v>3703</v>
      </c>
      <c r="K66" s="218">
        <f>$I66-'Año 2016'!$I66</f>
        <v>3216</v>
      </c>
      <c r="L66" s="216">
        <f>$J66-'Año 2016'!$J66</f>
        <v>457</v>
      </c>
      <c r="M66" s="354"/>
      <c r="N66" s="355"/>
    </row>
    <row r="67" spans="1:14" ht="17.25" customHeight="1" x14ac:dyDescent="0.2">
      <c r="A67" s="125">
        <v>63</v>
      </c>
      <c r="B67" s="358" t="s">
        <v>276</v>
      </c>
      <c r="C67" s="215">
        <v>1438</v>
      </c>
      <c r="D67" s="217">
        <v>518</v>
      </c>
      <c r="E67" s="218">
        <v>1511</v>
      </c>
      <c r="F67" s="216">
        <v>534</v>
      </c>
      <c r="G67" s="218">
        <v>1617</v>
      </c>
      <c r="H67" s="249">
        <v>554</v>
      </c>
      <c r="I67" s="218">
        <v>1689</v>
      </c>
      <c r="J67" s="249">
        <v>576</v>
      </c>
      <c r="K67" s="218">
        <f>$I67-'Año 2016'!$I67</f>
        <v>327</v>
      </c>
      <c r="L67" s="216">
        <f>$J67-'Año 2016'!$J67</f>
        <v>74</v>
      </c>
      <c r="M67" s="354"/>
      <c r="N67" s="355"/>
    </row>
    <row r="68" spans="1:14" ht="17.25" customHeight="1" x14ac:dyDescent="0.2">
      <c r="A68" s="125">
        <v>64</v>
      </c>
      <c r="B68" s="358" t="s">
        <v>285</v>
      </c>
      <c r="C68" s="215">
        <v>199728</v>
      </c>
      <c r="D68" s="217">
        <v>1312</v>
      </c>
      <c r="E68" s="218">
        <v>208779</v>
      </c>
      <c r="F68" s="216">
        <v>1374</v>
      </c>
      <c r="G68" s="218">
        <v>218861</v>
      </c>
      <c r="H68" s="249">
        <v>1432</v>
      </c>
      <c r="I68" s="218">
        <v>227957</v>
      </c>
      <c r="J68" s="249">
        <v>1484</v>
      </c>
      <c r="K68" s="218">
        <f>$I68-'Año 2016'!$I68</f>
        <v>38464</v>
      </c>
      <c r="L68" s="216">
        <f>$J68-'Año 2016'!$J68</f>
        <v>234</v>
      </c>
      <c r="M68" s="354"/>
      <c r="N68" s="355"/>
    </row>
    <row r="69" spans="1:14" ht="17.25" customHeight="1" x14ac:dyDescent="0.2">
      <c r="A69" s="125">
        <v>65</v>
      </c>
      <c r="B69" s="358" t="s">
        <v>286</v>
      </c>
      <c r="C69" s="215">
        <v>629691</v>
      </c>
      <c r="D69" s="217">
        <v>3391</v>
      </c>
      <c r="E69" s="218">
        <v>651686</v>
      </c>
      <c r="F69" s="216">
        <v>3491</v>
      </c>
      <c r="G69" s="218">
        <v>678448</v>
      </c>
      <c r="H69" s="249">
        <v>3667</v>
      </c>
      <c r="I69" s="218">
        <v>702981</v>
      </c>
      <c r="J69" s="249">
        <v>3865</v>
      </c>
      <c r="K69" s="218">
        <f>$I69-'Año 2016'!$I69</f>
        <v>97883</v>
      </c>
      <c r="L69" s="216">
        <f>$J69-'Año 2016'!$J69</f>
        <v>611</v>
      </c>
      <c r="M69" s="354"/>
      <c r="N69" s="355"/>
    </row>
    <row r="70" spans="1:14" ht="17.25" customHeight="1" x14ac:dyDescent="0.2">
      <c r="A70" s="125">
        <v>66</v>
      </c>
      <c r="B70" s="358"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54"/>
      <c r="N70" s="355"/>
    </row>
    <row r="71" spans="1:14" ht="17.25" customHeight="1" x14ac:dyDescent="0.2">
      <c r="A71" s="125">
        <v>67</v>
      </c>
      <c r="B71" s="358" t="s">
        <v>277</v>
      </c>
      <c r="C71" s="215">
        <v>1496</v>
      </c>
      <c r="D71" s="217">
        <v>1260</v>
      </c>
      <c r="E71" s="218">
        <v>1548</v>
      </c>
      <c r="F71" s="216">
        <v>1289</v>
      </c>
      <c r="G71" s="218">
        <v>1590</v>
      </c>
      <c r="H71" s="249">
        <v>1310</v>
      </c>
      <c r="I71" s="218">
        <v>1627</v>
      </c>
      <c r="J71" s="249">
        <v>1349</v>
      </c>
      <c r="K71" s="218">
        <f>$I71-'Año 2016'!$I71</f>
        <v>198</v>
      </c>
      <c r="L71" s="216">
        <f>$J71-'Año 2016'!$J71</f>
        <v>138</v>
      </c>
      <c r="M71" s="354"/>
      <c r="N71" s="355"/>
    </row>
    <row r="72" spans="1:14" ht="17.25" customHeight="1" x14ac:dyDescent="0.2">
      <c r="A72" s="125">
        <v>68</v>
      </c>
      <c r="B72" s="358" t="s">
        <v>274</v>
      </c>
      <c r="C72" s="215">
        <v>2235</v>
      </c>
      <c r="D72" s="217">
        <v>745</v>
      </c>
      <c r="E72" s="218">
        <v>2306</v>
      </c>
      <c r="F72" s="216">
        <v>777</v>
      </c>
      <c r="G72" s="218">
        <v>2374</v>
      </c>
      <c r="H72" s="249">
        <v>810</v>
      </c>
      <c r="I72" s="218">
        <v>2453</v>
      </c>
      <c r="J72" s="249">
        <v>843</v>
      </c>
      <c r="K72" s="218">
        <f>$I72-'Año 2016'!$I72</f>
        <v>308</v>
      </c>
      <c r="L72" s="216">
        <f>$J72-'Año 2016'!$J72</f>
        <v>132</v>
      </c>
      <c r="M72" s="354"/>
      <c r="N72" s="355"/>
    </row>
    <row r="73" spans="1:14" ht="17.25" customHeight="1" x14ac:dyDescent="0.2">
      <c r="A73" s="125">
        <v>69</v>
      </c>
      <c r="B73" s="358" t="s">
        <v>280</v>
      </c>
      <c r="C73" s="215">
        <v>2560</v>
      </c>
      <c r="D73" s="217">
        <v>568</v>
      </c>
      <c r="E73" s="218">
        <v>2615</v>
      </c>
      <c r="F73" s="216">
        <v>581</v>
      </c>
      <c r="G73" s="218">
        <v>2686</v>
      </c>
      <c r="H73" s="249">
        <v>598</v>
      </c>
      <c r="I73" s="218">
        <v>2762</v>
      </c>
      <c r="J73" s="249">
        <v>612</v>
      </c>
      <c r="K73" s="218">
        <f>$I73-'Año 2016'!$I73</f>
        <v>272</v>
      </c>
      <c r="L73" s="216">
        <f>$J73-'Año 2016'!$J73</f>
        <v>65</v>
      </c>
      <c r="M73" s="354"/>
      <c r="N73" s="355"/>
    </row>
    <row r="74" spans="1:14" ht="17.25" customHeight="1" x14ac:dyDescent="0.2">
      <c r="A74" s="125">
        <v>70</v>
      </c>
      <c r="B74" s="358" t="s">
        <v>351</v>
      </c>
      <c r="C74" s="215">
        <v>15712</v>
      </c>
      <c r="D74" s="217">
        <v>1920</v>
      </c>
      <c r="E74" s="218">
        <v>17457</v>
      </c>
      <c r="F74" s="216">
        <v>2029</v>
      </c>
      <c r="G74" s="218">
        <v>19556</v>
      </c>
      <c r="H74" s="249">
        <v>2161</v>
      </c>
      <c r="I74" s="218">
        <v>21743</v>
      </c>
      <c r="J74" s="249">
        <v>2304</v>
      </c>
      <c r="K74" s="218">
        <f>$I74-'Año 2016'!$I74</f>
        <v>8051</v>
      </c>
      <c r="L74" s="216">
        <f>$J74-'Año 2016'!$J74</f>
        <v>517</v>
      </c>
      <c r="M74" s="354"/>
      <c r="N74" s="355"/>
    </row>
    <row r="75" spans="1:14" ht="17.25" customHeight="1" x14ac:dyDescent="0.2">
      <c r="A75" s="125">
        <v>71</v>
      </c>
      <c r="B75" s="358" t="s">
        <v>352</v>
      </c>
      <c r="C75" s="215">
        <v>3844</v>
      </c>
      <c r="D75" s="217">
        <v>505</v>
      </c>
      <c r="E75" s="218">
        <v>4121</v>
      </c>
      <c r="F75" s="216">
        <v>526</v>
      </c>
      <c r="G75" s="218">
        <v>4422</v>
      </c>
      <c r="H75" s="249">
        <v>560</v>
      </c>
      <c r="I75" s="218">
        <v>4686</v>
      </c>
      <c r="J75" s="249">
        <v>587</v>
      </c>
      <c r="K75" s="218">
        <f>$I75-'Año 2016'!$I75</f>
        <v>1099</v>
      </c>
      <c r="L75" s="216">
        <f>$J75-'Año 2016'!$J75</f>
        <v>114</v>
      </c>
      <c r="M75" s="354"/>
      <c r="N75" s="355"/>
    </row>
    <row r="76" spans="1:14" ht="17.25" customHeight="1" x14ac:dyDescent="0.2">
      <c r="A76" s="125">
        <v>72</v>
      </c>
      <c r="B76" s="358" t="s">
        <v>353</v>
      </c>
      <c r="C76" s="215">
        <v>3177</v>
      </c>
      <c r="D76" s="217">
        <v>630</v>
      </c>
      <c r="E76" s="218">
        <v>3336</v>
      </c>
      <c r="F76" s="216">
        <v>668</v>
      </c>
      <c r="G76" s="218">
        <v>3543</v>
      </c>
      <c r="H76" s="249">
        <v>719</v>
      </c>
      <c r="I76" s="218">
        <v>3724</v>
      </c>
      <c r="J76" s="249">
        <v>760</v>
      </c>
      <c r="K76" s="218">
        <f>$I76-'Año 2016'!$I76</f>
        <v>783</v>
      </c>
      <c r="L76" s="216">
        <f>$J76-'Año 2016'!$J76</f>
        <v>166</v>
      </c>
      <c r="M76" s="354"/>
      <c r="N76" s="355"/>
    </row>
    <row r="77" spans="1:14" ht="17.25" customHeight="1" x14ac:dyDescent="0.2">
      <c r="A77" s="125">
        <v>73</v>
      </c>
      <c r="B77" s="358" t="s">
        <v>354</v>
      </c>
      <c r="C77" s="215">
        <v>304</v>
      </c>
      <c r="D77" s="217">
        <v>43</v>
      </c>
      <c r="E77" s="218">
        <v>318</v>
      </c>
      <c r="F77" s="216">
        <v>45</v>
      </c>
      <c r="G77" s="218">
        <v>336</v>
      </c>
      <c r="H77" s="249">
        <v>47</v>
      </c>
      <c r="I77" s="218">
        <v>352</v>
      </c>
      <c r="J77" s="249">
        <v>52</v>
      </c>
      <c r="K77" s="218">
        <f>$I77-'Año 2016'!$I77</f>
        <v>68</v>
      </c>
      <c r="L77" s="216">
        <f>$J77-'Año 2016'!$J77</f>
        <v>11</v>
      </c>
      <c r="M77" s="354"/>
      <c r="N77" s="355"/>
    </row>
    <row r="78" spans="1:14" ht="28.5" customHeight="1" x14ac:dyDescent="0.2">
      <c r="A78" s="125">
        <v>74</v>
      </c>
      <c r="B78" s="358" t="s">
        <v>355</v>
      </c>
      <c r="C78" s="215">
        <v>4197</v>
      </c>
      <c r="D78" s="217">
        <v>518</v>
      </c>
      <c r="E78" s="218">
        <v>4448</v>
      </c>
      <c r="F78" s="216">
        <v>560</v>
      </c>
      <c r="G78" s="218">
        <v>4713</v>
      </c>
      <c r="H78" s="249">
        <v>617</v>
      </c>
      <c r="I78" s="218">
        <v>4997</v>
      </c>
      <c r="J78" s="249">
        <v>663</v>
      </c>
      <c r="K78" s="218">
        <f>$I78-'Año 2016'!$I78</f>
        <v>1080</v>
      </c>
      <c r="L78" s="216">
        <f>$J78-'Año 2016'!$J78</f>
        <v>189</v>
      </c>
      <c r="M78" s="354"/>
      <c r="N78" s="355"/>
    </row>
    <row r="79" spans="1:14" ht="17.25" customHeight="1" x14ac:dyDescent="0.2">
      <c r="A79" s="125">
        <v>75</v>
      </c>
      <c r="B79" s="358" t="s">
        <v>356</v>
      </c>
      <c r="C79" s="215">
        <v>15845</v>
      </c>
      <c r="D79" s="217">
        <v>14414</v>
      </c>
      <c r="E79" s="218">
        <v>16422</v>
      </c>
      <c r="F79" s="216">
        <v>15209</v>
      </c>
      <c r="G79" s="218">
        <v>17039</v>
      </c>
      <c r="H79" s="249">
        <v>15979</v>
      </c>
      <c r="I79" s="218">
        <v>17517</v>
      </c>
      <c r="J79" s="249">
        <v>16674</v>
      </c>
      <c r="K79" s="218">
        <f>$I79-'Año 2016'!$I79</f>
        <v>2178</v>
      </c>
      <c r="L79" s="216">
        <f>$J79-'Año 2016'!$J79</f>
        <v>2966</v>
      </c>
      <c r="M79" s="354"/>
      <c r="N79" s="355"/>
    </row>
    <row r="80" spans="1:14" ht="17.25" customHeight="1" x14ac:dyDescent="0.2">
      <c r="A80" s="125">
        <v>76</v>
      </c>
      <c r="B80" s="358"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54"/>
      <c r="N80" s="355"/>
    </row>
    <row r="81" spans="1:16" s="150" customFormat="1" ht="17.25" customHeight="1" x14ac:dyDescent="0.2">
      <c r="A81" s="125">
        <v>77</v>
      </c>
      <c r="B81" s="358" t="s">
        <v>358</v>
      </c>
      <c r="C81" s="215">
        <v>316</v>
      </c>
      <c r="D81" s="217">
        <v>107</v>
      </c>
      <c r="E81" s="218">
        <v>356</v>
      </c>
      <c r="F81" s="216">
        <v>117</v>
      </c>
      <c r="G81" s="218">
        <v>410</v>
      </c>
      <c r="H81" s="249">
        <v>124</v>
      </c>
      <c r="I81" s="218">
        <v>463</v>
      </c>
      <c r="J81" s="249">
        <v>137</v>
      </c>
      <c r="K81" s="218">
        <f>$I81-'Año 2016'!$I81</f>
        <v>187</v>
      </c>
      <c r="L81" s="216">
        <f>$J81-'Año 2016'!$J81</f>
        <v>38</v>
      </c>
      <c r="M81" s="354"/>
      <c r="N81" s="355"/>
    </row>
    <row r="82" spans="1:16" ht="17.25" customHeight="1" x14ac:dyDescent="0.2">
      <c r="A82" s="125">
        <v>78</v>
      </c>
      <c r="B82" s="358" t="s">
        <v>359</v>
      </c>
      <c r="C82" s="215">
        <v>8387</v>
      </c>
      <c r="D82" s="217">
        <v>2346</v>
      </c>
      <c r="E82" s="218">
        <v>8671</v>
      </c>
      <c r="F82" s="216">
        <v>2441</v>
      </c>
      <c r="G82" s="218">
        <v>9051</v>
      </c>
      <c r="H82" s="249">
        <v>2528</v>
      </c>
      <c r="I82" s="218">
        <v>9353</v>
      </c>
      <c r="J82" s="249">
        <v>2646</v>
      </c>
      <c r="K82" s="218">
        <f>$I82-'Año 2016'!$I82</f>
        <v>1343</v>
      </c>
      <c r="L82" s="216">
        <f>$J82-'Año 2016'!$J82</f>
        <v>403</v>
      </c>
      <c r="M82" s="354"/>
      <c r="N82" s="355"/>
    </row>
    <row r="83" spans="1:16" ht="29.25" customHeight="1" x14ac:dyDescent="0.2">
      <c r="A83" s="125">
        <v>79</v>
      </c>
      <c r="B83" s="358" t="s">
        <v>360</v>
      </c>
      <c r="C83" s="215">
        <v>3013</v>
      </c>
      <c r="D83" s="217">
        <v>284</v>
      </c>
      <c r="E83" s="218">
        <v>3136</v>
      </c>
      <c r="F83" s="216">
        <v>297</v>
      </c>
      <c r="G83" s="218">
        <v>3284</v>
      </c>
      <c r="H83" s="249">
        <v>326</v>
      </c>
      <c r="I83" s="218">
        <v>3410</v>
      </c>
      <c r="J83" s="249">
        <v>344</v>
      </c>
      <c r="K83" s="218">
        <f>$I83-'Año 2016'!$I83</f>
        <v>558</v>
      </c>
      <c r="L83" s="216">
        <f>$J83-'Año 2016'!$J83</f>
        <v>71</v>
      </c>
      <c r="M83" s="354"/>
      <c r="N83" s="355"/>
    </row>
    <row r="84" spans="1:16" ht="17.25" customHeight="1" x14ac:dyDescent="0.2">
      <c r="A84" s="125">
        <v>80</v>
      </c>
      <c r="B84" s="358" t="s">
        <v>361</v>
      </c>
      <c r="C84" s="215">
        <v>74084</v>
      </c>
      <c r="D84" s="217">
        <v>17227</v>
      </c>
      <c r="E84" s="218">
        <v>81320</v>
      </c>
      <c r="F84" s="216">
        <v>18689</v>
      </c>
      <c r="G84" s="218">
        <v>91046</v>
      </c>
      <c r="H84" s="249">
        <v>20166</v>
      </c>
      <c r="I84" s="218">
        <v>99798</v>
      </c>
      <c r="J84" s="249">
        <v>21607</v>
      </c>
      <c r="K84" s="218">
        <f>$I84-'Año 2016'!$I84</f>
        <v>32774</v>
      </c>
      <c r="L84" s="216">
        <f>$J84-'Año 2016'!$J84</f>
        <v>5664</v>
      </c>
      <c r="M84" s="354"/>
      <c r="N84" s="355"/>
    </row>
    <row r="85" spans="1:16" ht="17.25" customHeight="1" thickBot="1" x14ac:dyDescent="0.25">
      <c r="A85" s="255">
        <v>0</v>
      </c>
      <c r="B85" s="359" t="s">
        <v>159</v>
      </c>
      <c r="C85" s="218"/>
      <c r="D85" s="216"/>
      <c r="E85" s="215"/>
      <c r="F85" s="216"/>
      <c r="G85" s="218"/>
      <c r="H85" s="249"/>
      <c r="I85" s="218"/>
      <c r="J85" s="249"/>
      <c r="K85" s="218">
        <f>$I85-'Año 2016'!$I85</f>
        <v>0</v>
      </c>
      <c r="L85" s="216">
        <f>$J85-'Año 2016'!$J85</f>
        <v>0</v>
      </c>
      <c r="M85" s="354"/>
      <c r="N85" s="355"/>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t="s">
        <v>473</v>
      </c>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479</v>
      </c>
      <c r="D2" s="444"/>
      <c r="E2" s="445" t="s">
        <v>475</v>
      </c>
      <c r="F2" s="444"/>
      <c r="G2" s="445" t="s">
        <v>476</v>
      </c>
      <c r="H2" s="444"/>
      <c r="I2" s="445" t="s">
        <v>477</v>
      </c>
      <c r="J2" s="444"/>
      <c r="K2" s="445" t="s">
        <v>478</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43188</v>
      </c>
      <c r="D4" s="102">
        <v>43190</v>
      </c>
      <c r="E4" s="102">
        <v>43278</v>
      </c>
      <c r="F4" s="174">
        <v>43281</v>
      </c>
      <c r="G4" s="102">
        <v>43370</v>
      </c>
      <c r="H4" s="174">
        <v>43373</v>
      </c>
      <c r="I4" s="102"/>
      <c r="J4" s="174"/>
      <c r="K4" s="452"/>
      <c r="L4" s="453"/>
      <c r="M4" s="237"/>
    </row>
    <row r="5" spans="1:19" ht="13.5" thickBot="1" x14ac:dyDescent="0.25">
      <c r="A5" s="125">
        <v>1</v>
      </c>
      <c r="B5" s="357" t="s">
        <v>1</v>
      </c>
      <c r="C5" s="199">
        <v>51379</v>
      </c>
      <c r="D5" s="378">
        <v>4294</v>
      </c>
      <c r="E5" s="239">
        <v>51522</v>
      </c>
      <c r="F5" s="376">
        <v>4306</v>
      </c>
      <c r="G5" s="377">
        <v>52958</v>
      </c>
      <c r="H5" s="374">
        <v>4415</v>
      </c>
      <c r="I5" s="239"/>
      <c r="J5" s="374"/>
      <c r="K5" s="407">
        <f>$G5-'Año 2017'!$I5</f>
        <v>2947</v>
      </c>
      <c r="L5" s="408">
        <f>$H5-'Año 2017'!$J5</f>
        <v>222</v>
      </c>
      <c r="M5" s="354"/>
      <c r="N5" s="355"/>
      <c r="O5" s="426" t="s">
        <v>67</v>
      </c>
      <c r="P5" s="427"/>
    </row>
    <row r="6" spans="1:19" x14ac:dyDescent="0.2">
      <c r="A6" s="125">
        <v>2</v>
      </c>
      <c r="B6" s="358" t="s">
        <v>2</v>
      </c>
      <c r="C6" s="203">
        <v>84388</v>
      </c>
      <c r="D6" s="246">
        <v>4705</v>
      </c>
      <c r="E6" s="203">
        <v>85429</v>
      </c>
      <c r="F6" s="112">
        <v>4684</v>
      </c>
      <c r="G6" s="110">
        <v>86748</v>
      </c>
      <c r="H6" s="246">
        <v>4778</v>
      </c>
      <c r="I6" s="203"/>
      <c r="J6" s="246"/>
      <c r="K6" s="409">
        <f>$G6-'Año 2017'!$I6</f>
        <v>3732</v>
      </c>
      <c r="L6" s="410">
        <f>$H6-'Año 2017'!$J6</f>
        <v>161</v>
      </c>
      <c r="M6" s="354"/>
      <c r="N6" s="355"/>
    </row>
    <row r="7" spans="1:19" x14ac:dyDescent="0.2">
      <c r="A7" s="125">
        <v>3</v>
      </c>
      <c r="B7" s="358" t="s">
        <v>3</v>
      </c>
      <c r="C7" s="200">
        <v>4386647</v>
      </c>
      <c r="D7" s="111">
        <v>17718</v>
      </c>
      <c r="E7" s="203">
        <v>4576774</v>
      </c>
      <c r="F7" s="112">
        <v>17712</v>
      </c>
      <c r="G7" s="110">
        <v>4743257</v>
      </c>
      <c r="H7" s="246">
        <v>18086</v>
      </c>
      <c r="I7" s="203"/>
      <c r="J7" s="246"/>
      <c r="K7" s="409">
        <f>$G7-'Año 2017'!$I7</f>
        <v>525911</v>
      </c>
      <c r="L7" s="410">
        <f>$H7-'Año 2017'!$J7</f>
        <v>784</v>
      </c>
      <c r="M7" s="354"/>
      <c r="N7" s="355"/>
    </row>
    <row r="8" spans="1:19" x14ac:dyDescent="0.2">
      <c r="A8" s="125">
        <v>4</v>
      </c>
      <c r="B8" s="358" t="s">
        <v>4</v>
      </c>
      <c r="C8" s="200">
        <v>196480</v>
      </c>
      <c r="D8" s="111">
        <v>12665</v>
      </c>
      <c r="E8" s="203">
        <v>200659</v>
      </c>
      <c r="F8" s="112">
        <v>12989</v>
      </c>
      <c r="G8" s="110">
        <v>205557</v>
      </c>
      <c r="H8" s="246">
        <v>13449</v>
      </c>
      <c r="I8" s="203"/>
      <c r="J8" s="246"/>
      <c r="K8" s="409">
        <f>$G8-'Año 2017'!$I8</f>
        <v>14252</v>
      </c>
      <c r="L8" s="410">
        <f>$H8-'Año 2017'!$J8</f>
        <v>1219</v>
      </c>
      <c r="M8" s="354"/>
      <c r="N8" s="355"/>
    </row>
    <row r="9" spans="1:19" x14ac:dyDescent="0.2">
      <c r="A9" s="125">
        <v>5</v>
      </c>
      <c r="B9" s="358" t="s">
        <v>5</v>
      </c>
      <c r="C9" s="200">
        <v>1052367</v>
      </c>
      <c r="D9" s="111">
        <v>13662</v>
      </c>
      <c r="E9" s="203">
        <v>1074553</v>
      </c>
      <c r="F9" s="112">
        <v>13839</v>
      </c>
      <c r="G9" s="110">
        <v>1097669</v>
      </c>
      <c r="H9" s="246">
        <v>14222</v>
      </c>
      <c r="I9" s="203"/>
      <c r="J9" s="246"/>
      <c r="K9" s="409">
        <f>$G9-'Año 2017'!$I9</f>
        <v>66878</v>
      </c>
      <c r="L9" s="410">
        <f>$H9-'Año 2017'!$J9</f>
        <v>896</v>
      </c>
      <c r="M9" s="354"/>
      <c r="N9" s="355"/>
    </row>
    <row r="10" spans="1:19" x14ac:dyDescent="0.2">
      <c r="A10" s="125">
        <v>6</v>
      </c>
      <c r="B10" s="358" t="s">
        <v>6</v>
      </c>
      <c r="C10" s="200">
        <v>12825</v>
      </c>
      <c r="D10" s="111">
        <v>7638</v>
      </c>
      <c r="E10" s="203">
        <v>12842</v>
      </c>
      <c r="F10" s="112">
        <v>7606</v>
      </c>
      <c r="G10" s="110">
        <v>13172</v>
      </c>
      <c r="H10" s="246">
        <v>7720</v>
      </c>
      <c r="I10" s="203"/>
      <c r="J10" s="246"/>
      <c r="K10" s="409">
        <f>$G10-'Año 2017'!$I10</f>
        <v>613</v>
      </c>
      <c r="L10" s="410">
        <f>$H10-'Año 2017'!$J10</f>
        <v>198</v>
      </c>
      <c r="M10" s="354"/>
      <c r="N10" s="355"/>
    </row>
    <row r="11" spans="1:19" x14ac:dyDescent="0.2">
      <c r="A11" s="125">
        <v>7</v>
      </c>
      <c r="B11" s="358" t="s">
        <v>7</v>
      </c>
      <c r="C11" s="200">
        <v>1421908</v>
      </c>
      <c r="D11" s="111">
        <v>124563</v>
      </c>
      <c r="E11" s="203">
        <v>1435990</v>
      </c>
      <c r="F11" s="112">
        <v>126347</v>
      </c>
      <c r="G11" s="110">
        <v>1467529</v>
      </c>
      <c r="H11" s="246">
        <v>128789</v>
      </c>
      <c r="I11" s="203"/>
      <c r="J11" s="246"/>
      <c r="K11" s="409">
        <f>$G11-'Año 2017'!$I11</f>
        <v>75452</v>
      </c>
      <c r="L11" s="410">
        <f>$H11-'Año 2017'!$J11</f>
        <v>6526</v>
      </c>
      <c r="M11" s="354"/>
      <c r="N11" s="355"/>
    </row>
    <row r="12" spans="1:19" x14ac:dyDescent="0.2">
      <c r="A12" s="125">
        <v>8</v>
      </c>
      <c r="B12" s="358" t="s">
        <v>8</v>
      </c>
      <c r="C12" s="200">
        <v>143807</v>
      </c>
      <c r="D12" s="111">
        <v>30991</v>
      </c>
      <c r="E12" s="203">
        <v>144979</v>
      </c>
      <c r="F12" s="112">
        <v>30831</v>
      </c>
      <c r="G12" s="110">
        <v>148530</v>
      </c>
      <c r="H12" s="246">
        <v>31594</v>
      </c>
      <c r="I12" s="203"/>
      <c r="J12" s="246"/>
      <c r="K12" s="409">
        <f>$G12-'Año 2017'!$I12</f>
        <v>8292</v>
      </c>
      <c r="L12" s="410">
        <f>$H12-'Año 2017'!$J12</f>
        <v>1251</v>
      </c>
      <c r="M12" s="354"/>
      <c r="N12" s="355"/>
    </row>
    <row r="13" spans="1:19" x14ac:dyDescent="0.2">
      <c r="A13" s="125">
        <v>9</v>
      </c>
      <c r="B13" s="358" t="s">
        <v>9</v>
      </c>
      <c r="C13" s="200">
        <v>10248</v>
      </c>
      <c r="D13" s="111">
        <v>419</v>
      </c>
      <c r="E13" s="203">
        <v>10410</v>
      </c>
      <c r="F13" s="112">
        <v>415</v>
      </c>
      <c r="G13" s="110">
        <v>10587</v>
      </c>
      <c r="H13" s="246">
        <v>426</v>
      </c>
      <c r="I13" s="203"/>
      <c r="J13" s="246"/>
      <c r="K13" s="409">
        <f>$G13-'Año 2017'!$I13</f>
        <v>505</v>
      </c>
      <c r="L13" s="410">
        <f>$H13-'Año 2017'!$J13</f>
        <v>14</v>
      </c>
      <c r="M13" s="354"/>
      <c r="N13" s="355"/>
    </row>
    <row r="14" spans="1:19" x14ac:dyDescent="0.2">
      <c r="A14" s="125">
        <v>10</v>
      </c>
      <c r="B14" s="358" t="s">
        <v>10</v>
      </c>
      <c r="C14" s="200">
        <v>8356</v>
      </c>
      <c r="D14" s="111">
        <v>1862</v>
      </c>
      <c r="E14" s="203">
        <v>8547</v>
      </c>
      <c r="F14" s="112">
        <v>1838</v>
      </c>
      <c r="G14" s="110">
        <v>8718</v>
      </c>
      <c r="H14" s="246">
        <v>1868</v>
      </c>
      <c r="I14" s="203"/>
      <c r="J14" s="246"/>
      <c r="K14" s="409">
        <f>$G14-'Año 2017'!$I14</f>
        <v>533</v>
      </c>
      <c r="L14" s="410">
        <f>$H14-'Año 2017'!$J14</f>
        <v>40</v>
      </c>
      <c r="M14" s="354"/>
      <c r="N14" s="355"/>
    </row>
    <row r="15" spans="1:19" x14ac:dyDescent="0.2">
      <c r="A15" s="125">
        <v>11</v>
      </c>
      <c r="B15" s="358" t="s">
        <v>11</v>
      </c>
      <c r="C15" s="200">
        <v>736388</v>
      </c>
      <c r="D15" s="111">
        <v>25406</v>
      </c>
      <c r="E15" s="203">
        <v>749763</v>
      </c>
      <c r="F15" s="112">
        <v>25453</v>
      </c>
      <c r="G15" s="110">
        <v>766209</v>
      </c>
      <c r="H15" s="246">
        <v>26059</v>
      </c>
      <c r="I15" s="203"/>
      <c r="J15" s="246"/>
      <c r="K15" s="409">
        <f>$G15-'Año 2017'!$I15</f>
        <v>47095</v>
      </c>
      <c r="L15" s="410">
        <f>$H15-'Año 2017'!$J15</f>
        <v>1193</v>
      </c>
      <c r="M15" s="354"/>
      <c r="N15" s="355"/>
    </row>
    <row r="16" spans="1:19" ht="15" x14ac:dyDescent="0.2">
      <c r="A16" s="125">
        <v>12</v>
      </c>
      <c r="B16" s="358" t="s">
        <v>12</v>
      </c>
      <c r="C16" s="200">
        <v>31334</v>
      </c>
      <c r="D16" s="111">
        <v>2396</v>
      </c>
      <c r="E16" s="203">
        <v>32068</v>
      </c>
      <c r="F16" s="112">
        <v>2414</v>
      </c>
      <c r="G16" s="110">
        <v>32973</v>
      </c>
      <c r="H16" s="246">
        <v>2476</v>
      </c>
      <c r="I16" s="203"/>
      <c r="J16" s="246"/>
      <c r="K16" s="409">
        <f>$G16-'Año 2017'!$I16</f>
        <v>2530</v>
      </c>
      <c r="L16" s="410">
        <f>$H16-'Año 2017'!$J16</f>
        <v>146</v>
      </c>
      <c r="M16" s="354"/>
      <c r="N16" s="355"/>
      <c r="P16" s="425"/>
      <c r="Q16" s="425"/>
    </row>
    <row r="17" spans="1:14" x14ac:dyDescent="0.2">
      <c r="A17" s="125">
        <v>13</v>
      </c>
      <c r="B17" s="358" t="s">
        <v>13</v>
      </c>
      <c r="C17" s="200">
        <v>5105</v>
      </c>
      <c r="D17" s="111">
        <v>683</v>
      </c>
      <c r="E17" s="203">
        <v>4970</v>
      </c>
      <c r="F17" s="112">
        <v>703</v>
      </c>
      <c r="G17" s="110">
        <v>5055</v>
      </c>
      <c r="H17" s="246">
        <v>717</v>
      </c>
      <c r="I17" s="203"/>
      <c r="J17" s="246"/>
      <c r="K17" s="409">
        <f>$G17-'Año 2017'!$I17</f>
        <v>90</v>
      </c>
      <c r="L17" s="410">
        <f>$H17-'Año 2017'!$J17</f>
        <v>59</v>
      </c>
      <c r="M17" s="354"/>
      <c r="N17" s="355"/>
    </row>
    <row r="18" spans="1:14" x14ac:dyDescent="0.2">
      <c r="A18" s="125">
        <v>14</v>
      </c>
      <c r="B18" s="358" t="s">
        <v>14</v>
      </c>
      <c r="C18" s="200">
        <v>13904</v>
      </c>
      <c r="D18" s="111">
        <v>1610</v>
      </c>
      <c r="E18" s="203">
        <v>13812</v>
      </c>
      <c r="F18" s="112">
        <v>1596</v>
      </c>
      <c r="G18" s="110">
        <v>14049</v>
      </c>
      <c r="H18" s="246">
        <v>1624</v>
      </c>
      <c r="I18" s="203"/>
      <c r="J18" s="246"/>
      <c r="K18" s="409">
        <f>$G18-'Año 2017'!$I18</f>
        <v>350</v>
      </c>
      <c r="L18" s="410">
        <f>$H18-'Año 2017'!$J18</f>
        <v>44</v>
      </c>
      <c r="M18" s="354"/>
      <c r="N18" s="355"/>
    </row>
    <row r="19" spans="1:14" x14ac:dyDescent="0.2">
      <c r="A19" s="125">
        <v>15</v>
      </c>
      <c r="B19" s="358" t="s">
        <v>15</v>
      </c>
      <c r="C19" s="200">
        <v>33703</v>
      </c>
      <c r="D19" s="111">
        <v>3327</v>
      </c>
      <c r="E19" s="203">
        <v>34231</v>
      </c>
      <c r="F19" s="112">
        <v>3334</v>
      </c>
      <c r="G19" s="110">
        <v>34947</v>
      </c>
      <c r="H19" s="246">
        <v>3428</v>
      </c>
      <c r="I19" s="203"/>
      <c r="J19" s="246"/>
      <c r="K19" s="409">
        <f>$G19-'Año 2017'!$I19</f>
        <v>1897</v>
      </c>
      <c r="L19" s="410">
        <f>$H19-'Año 2017'!$J19</f>
        <v>170</v>
      </c>
      <c r="M19" s="354"/>
      <c r="N19" s="355"/>
    </row>
    <row r="20" spans="1:14" x14ac:dyDescent="0.2">
      <c r="A20" s="125">
        <v>16</v>
      </c>
      <c r="B20" s="358" t="s">
        <v>16</v>
      </c>
      <c r="C20" s="200">
        <v>19629</v>
      </c>
      <c r="D20" s="111">
        <v>3473</v>
      </c>
      <c r="E20" s="203">
        <v>19722</v>
      </c>
      <c r="F20" s="112">
        <v>3483</v>
      </c>
      <c r="G20" s="110">
        <v>20018</v>
      </c>
      <c r="H20" s="246">
        <v>3559</v>
      </c>
      <c r="I20" s="203"/>
      <c r="J20" s="246"/>
      <c r="K20" s="409">
        <f>$G20-'Año 2017'!$I20</f>
        <v>678</v>
      </c>
      <c r="L20" s="410">
        <f>$H20-'Año 2017'!$J20</f>
        <v>163</v>
      </c>
      <c r="M20" s="354"/>
      <c r="N20" s="355"/>
    </row>
    <row r="21" spans="1:14" x14ac:dyDescent="0.2">
      <c r="A21" s="125">
        <v>17</v>
      </c>
      <c r="B21" s="358" t="s">
        <v>17</v>
      </c>
      <c r="C21" s="200">
        <v>22912</v>
      </c>
      <c r="D21" s="111">
        <v>3948</v>
      </c>
      <c r="E21" s="203">
        <v>23390</v>
      </c>
      <c r="F21" s="112">
        <v>3960</v>
      </c>
      <c r="G21" s="110">
        <v>23964</v>
      </c>
      <c r="H21" s="246">
        <v>4082</v>
      </c>
      <c r="I21" s="203"/>
      <c r="J21" s="246"/>
      <c r="K21" s="409">
        <f>$G21-'Año 2017'!$I21</f>
        <v>1600</v>
      </c>
      <c r="L21" s="410">
        <f>$H21-'Año 2017'!$J21</f>
        <v>241</v>
      </c>
      <c r="M21" s="354"/>
      <c r="N21" s="355"/>
    </row>
    <row r="22" spans="1:14" s="150" customFormat="1" x14ac:dyDescent="0.2">
      <c r="A22" s="125">
        <v>18</v>
      </c>
      <c r="B22" s="358" t="s">
        <v>18</v>
      </c>
      <c r="C22" s="209">
        <v>300774</v>
      </c>
      <c r="D22" s="111">
        <v>10847</v>
      </c>
      <c r="E22" s="110">
        <v>340886</v>
      </c>
      <c r="F22" s="112">
        <v>11166</v>
      </c>
      <c r="G22" s="110">
        <v>383446</v>
      </c>
      <c r="H22" s="246">
        <v>11508</v>
      </c>
      <c r="I22" s="110"/>
      <c r="J22" s="246"/>
      <c r="K22" s="411">
        <f>$G22-'Año 2017'!$I22</f>
        <v>108950</v>
      </c>
      <c r="L22" s="412">
        <f>$H22-'Año 2017'!$J22</f>
        <v>1019</v>
      </c>
      <c r="M22" s="354"/>
      <c r="N22" s="355"/>
    </row>
    <row r="23" spans="1:14" x14ac:dyDescent="0.2">
      <c r="A23" s="125">
        <v>19</v>
      </c>
      <c r="B23" s="358" t="s">
        <v>19</v>
      </c>
      <c r="C23" s="200">
        <v>3782914</v>
      </c>
      <c r="D23" s="111">
        <v>165719</v>
      </c>
      <c r="E23" s="203">
        <v>3846506</v>
      </c>
      <c r="F23" s="112">
        <v>173337</v>
      </c>
      <c r="G23" s="110">
        <v>3928453</v>
      </c>
      <c r="H23" s="246">
        <v>181331</v>
      </c>
      <c r="I23" s="203"/>
      <c r="J23" s="246"/>
      <c r="K23" s="409">
        <f>$G23-'Año 2017'!$I23</f>
        <v>169857</v>
      </c>
      <c r="L23" s="410">
        <f>$H23-'Año 2017'!$J23</f>
        <v>18345</v>
      </c>
      <c r="M23" s="354"/>
      <c r="N23" s="355"/>
    </row>
    <row r="24" spans="1:14" x14ac:dyDescent="0.2">
      <c r="A24" s="125">
        <v>20</v>
      </c>
      <c r="B24" s="358" t="s">
        <v>20</v>
      </c>
      <c r="C24" s="200">
        <v>331260</v>
      </c>
      <c r="D24" s="111">
        <v>1476</v>
      </c>
      <c r="E24" s="203">
        <v>340373</v>
      </c>
      <c r="F24" s="112">
        <v>1510</v>
      </c>
      <c r="G24" s="110">
        <v>355742</v>
      </c>
      <c r="H24" s="246">
        <v>1587</v>
      </c>
      <c r="I24" s="203"/>
      <c r="J24" s="246"/>
      <c r="K24" s="409">
        <f>$G24-'Año 2017'!$I24</f>
        <v>29624</v>
      </c>
      <c r="L24" s="410">
        <f>$H24-'Año 2017'!$J24</f>
        <v>140</v>
      </c>
      <c r="M24" s="354"/>
      <c r="N24" s="355"/>
    </row>
    <row r="25" spans="1:14" x14ac:dyDescent="0.2">
      <c r="A25" s="125">
        <v>21</v>
      </c>
      <c r="B25" s="358" t="s">
        <v>21</v>
      </c>
      <c r="C25" s="200">
        <v>3074374</v>
      </c>
      <c r="D25" s="111">
        <v>258585</v>
      </c>
      <c r="E25" s="203">
        <v>3064413</v>
      </c>
      <c r="F25" s="112">
        <v>262688</v>
      </c>
      <c r="G25" s="110">
        <v>3111119</v>
      </c>
      <c r="H25" s="246">
        <v>268339</v>
      </c>
      <c r="I25" s="203"/>
      <c r="J25" s="246"/>
      <c r="K25" s="409">
        <f>$G25-'Año 2017'!$I25</f>
        <v>72113</v>
      </c>
      <c r="L25" s="410">
        <f>$H25-'Año 2017'!$J25</f>
        <v>13861</v>
      </c>
      <c r="M25" s="354"/>
      <c r="N25" s="355"/>
    </row>
    <row r="26" spans="1:14" x14ac:dyDescent="0.2">
      <c r="A26" s="125">
        <v>22</v>
      </c>
      <c r="B26" s="358" t="s">
        <v>22</v>
      </c>
      <c r="C26" s="200">
        <v>18644</v>
      </c>
      <c r="D26" s="111">
        <v>2979</v>
      </c>
      <c r="E26" s="203">
        <v>19285</v>
      </c>
      <c r="F26" s="112">
        <v>3052</v>
      </c>
      <c r="G26" s="110">
        <v>19972</v>
      </c>
      <c r="H26" s="246">
        <v>3140</v>
      </c>
      <c r="I26" s="203"/>
      <c r="J26" s="246"/>
      <c r="K26" s="409">
        <f>$G26-'Año 2017'!$I26</f>
        <v>1976</v>
      </c>
      <c r="L26" s="410">
        <f>$H26-'Año 2017'!$J26</f>
        <v>242</v>
      </c>
      <c r="M26" s="354"/>
      <c r="N26" s="355"/>
    </row>
    <row r="27" spans="1:14" x14ac:dyDescent="0.2">
      <c r="A27" s="125">
        <v>23</v>
      </c>
      <c r="B27" s="358" t="s">
        <v>23</v>
      </c>
      <c r="C27" s="200">
        <v>1240114</v>
      </c>
      <c r="D27" s="111">
        <v>171412</v>
      </c>
      <c r="E27" s="203">
        <v>1270005</v>
      </c>
      <c r="F27" s="112">
        <v>175091</v>
      </c>
      <c r="G27" s="110">
        <v>1298649</v>
      </c>
      <c r="H27" s="246">
        <v>178997</v>
      </c>
      <c r="I27" s="203"/>
      <c r="J27" s="246"/>
      <c r="K27" s="409">
        <f>$G27-'Año 2017'!$I27</f>
        <v>84818</v>
      </c>
      <c r="L27" s="410">
        <f>$H27-'Año 2017'!$J27</f>
        <v>12013</v>
      </c>
      <c r="M27" s="354"/>
      <c r="N27" s="355"/>
    </row>
    <row r="28" spans="1:14" x14ac:dyDescent="0.2">
      <c r="A28" s="125">
        <v>24</v>
      </c>
      <c r="B28" s="358" t="s">
        <v>415</v>
      </c>
      <c r="C28" s="200">
        <v>225293</v>
      </c>
      <c r="D28" s="111">
        <v>7696</v>
      </c>
      <c r="E28" s="203">
        <v>228344</v>
      </c>
      <c r="F28" s="112">
        <v>7757</v>
      </c>
      <c r="G28" s="110">
        <v>231943</v>
      </c>
      <c r="H28" s="246">
        <v>7921</v>
      </c>
      <c r="I28" s="203"/>
      <c r="J28" s="246"/>
      <c r="K28" s="409">
        <f>$G28-'Año 2017'!$I28</f>
        <v>10397</v>
      </c>
      <c r="L28" s="244">
        <f>$H28-'Año 2017'!$J28</f>
        <v>406</v>
      </c>
      <c r="M28" s="354"/>
      <c r="N28" s="355"/>
    </row>
    <row r="29" spans="1:14" x14ac:dyDescent="0.2">
      <c r="A29" s="125">
        <v>25</v>
      </c>
      <c r="B29" s="358" t="s">
        <v>25</v>
      </c>
      <c r="C29" s="200">
        <v>66725</v>
      </c>
      <c r="D29" s="111">
        <v>7001</v>
      </c>
      <c r="E29" s="203">
        <v>67707</v>
      </c>
      <c r="F29" s="112">
        <v>7044</v>
      </c>
      <c r="G29" s="110">
        <v>69186</v>
      </c>
      <c r="H29" s="246">
        <v>7207</v>
      </c>
      <c r="I29" s="203"/>
      <c r="J29" s="246"/>
      <c r="K29" s="409">
        <f>$G29-'Año 2017'!$I29</f>
        <v>4043</v>
      </c>
      <c r="L29" s="410">
        <f>$H29-'Año 2017'!$J29</f>
        <v>365</v>
      </c>
      <c r="M29" s="354"/>
      <c r="N29" s="355"/>
    </row>
    <row r="30" spans="1:14" ht="25.5" x14ac:dyDescent="0.2">
      <c r="A30" s="125">
        <v>26</v>
      </c>
      <c r="B30" s="358" t="s">
        <v>170</v>
      </c>
      <c r="C30" s="209">
        <v>246214</v>
      </c>
      <c r="D30" s="111">
        <v>21362</v>
      </c>
      <c r="E30" s="203">
        <v>252181</v>
      </c>
      <c r="F30" s="112">
        <v>21630</v>
      </c>
      <c r="G30" s="110">
        <v>258387</v>
      </c>
      <c r="H30" s="246">
        <v>22264</v>
      </c>
      <c r="I30" s="110"/>
      <c r="J30" s="246"/>
      <c r="K30" s="411">
        <f>$G30-'Año 2017'!$I30</f>
        <v>17913</v>
      </c>
      <c r="L30" s="410">
        <f>$H30-'Año 2017'!$J30</f>
        <v>1458</v>
      </c>
      <c r="M30" s="354"/>
      <c r="N30" s="355"/>
    </row>
    <row r="31" spans="1:14" x14ac:dyDescent="0.2">
      <c r="A31" s="125">
        <v>27</v>
      </c>
      <c r="B31" s="358" t="s">
        <v>27</v>
      </c>
      <c r="C31" s="200">
        <v>163331</v>
      </c>
      <c r="D31" s="111">
        <v>1770</v>
      </c>
      <c r="E31" s="110">
        <v>166911</v>
      </c>
      <c r="F31" s="112">
        <v>1756</v>
      </c>
      <c r="G31" s="110">
        <v>170634</v>
      </c>
      <c r="H31" s="246">
        <v>1814</v>
      </c>
      <c r="I31" s="203"/>
      <c r="J31" s="246"/>
      <c r="K31" s="409">
        <f>$G31-'Año 2017'!$I31</f>
        <v>11243</v>
      </c>
      <c r="L31" s="410">
        <f>$H31-'Año 2017'!$J31</f>
        <v>105</v>
      </c>
      <c r="M31" s="354"/>
      <c r="N31" s="355"/>
    </row>
    <row r="32" spans="1:14" x14ac:dyDescent="0.2">
      <c r="A32" s="125">
        <v>28</v>
      </c>
      <c r="B32" s="358" t="s">
        <v>28</v>
      </c>
      <c r="C32" s="200">
        <v>46278</v>
      </c>
      <c r="D32" s="111">
        <v>6565</v>
      </c>
      <c r="E32" s="203">
        <v>47508</v>
      </c>
      <c r="F32" s="112">
        <v>6635</v>
      </c>
      <c r="G32" s="110">
        <v>48750</v>
      </c>
      <c r="H32" s="246">
        <v>6834</v>
      </c>
      <c r="I32" s="203"/>
      <c r="J32" s="246"/>
      <c r="K32" s="409">
        <f>$G32-'Año 2017'!$I32</f>
        <v>3673</v>
      </c>
      <c r="L32" s="410">
        <f>$H32-'Año 2017'!$J32</f>
        <v>434</v>
      </c>
      <c r="M32" s="354"/>
      <c r="N32" s="355"/>
    </row>
    <row r="33" spans="1:14" x14ac:dyDescent="0.2">
      <c r="A33" s="125">
        <v>29</v>
      </c>
      <c r="B33" s="358" t="s">
        <v>29</v>
      </c>
      <c r="C33" s="200">
        <v>1757126</v>
      </c>
      <c r="D33" s="111">
        <v>24591</v>
      </c>
      <c r="E33" s="203">
        <v>1812361</v>
      </c>
      <c r="F33" s="112">
        <v>25901</v>
      </c>
      <c r="G33" s="110">
        <v>1864687</v>
      </c>
      <c r="H33" s="246">
        <v>27244</v>
      </c>
      <c r="I33" s="203"/>
      <c r="J33" s="246"/>
      <c r="K33" s="409">
        <f>$G33-'Año 2017'!$I33</f>
        <v>161888</v>
      </c>
      <c r="L33" s="410">
        <f>$H33-'Año 2017'!$J33</f>
        <v>3873</v>
      </c>
      <c r="M33" s="354"/>
      <c r="N33" s="355"/>
    </row>
    <row r="34" spans="1:14" x14ac:dyDescent="0.2">
      <c r="A34" s="125">
        <v>30</v>
      </c>
      <c r="B34" s="358" t="s">
        <v>30</v>
      </c>
      <c r="C34" s="200">
        <v>106554</v>
      </c>
      <c r="D34" s="111">
        <v>6163</v>
      </c>
      <c r="E34" s="203">
        <v>108747</v>
      </c>
      <c r="F34" s="112">
        <v>6288</v>
      </c>
      <c r="G34" s="110">
        <v>110814</v>
      </c>
      <c r="H34" s="246">
        <v>6444</v>
      </c>
      <c r="I34" s="203"/>
      <c r="J34" s="246"/>
      <c r="K34" s="409">
        <f>$G34-'Año 2017'!$I34</f>
        <v>6450</v>
      </c>
      <c r="L34" s="410">
        <f>$H34-'Año 2017'!$J34</f>
        <v>460</v>
      </c>
      <c r="M34" s="354"/>
      <c r="N34" s="355"/>
    </row>
    <row r="35" spans="1:14" x14ac:dyDescent="0.2">
      <c r="A35" s="125">
        <v>31</v>
      </c>
      <c r="B35" s="358" t="s">
        <v>31</v>
      </c>
      <c r="C35" s="200">
        <v>320143</v>
      </c>
      <c r="D35" s="111">
        <v>6603</v>
      </c>
      <c r="E35" s="203">
        <v>326379</v>
      </c>
      <c r="F35" s="112">
        <v>6668</v>
      </c>
      <c r="G35" s="110">
        <v>331470</v>
      </c>
      <c r="H35" s="246">
        <v>6905</v>
      </c>
      <c r="I35" s="203"/>
      <c r="J35" s="246"/>
      <c r="K35" s="409">
        <f>$G35-'Año 2017'!$I35</f>
        <v>17682</v>
      </c>
      <c r="L35" s="410">
        <f>$H35-'Año 2017'!$J35</f>
        <v>471</v>
      </c>
      <c r="M35" s="354"/>
      <c r="N35" s="355"/>
    </row>
    <row r="36" spans="1:14" x14ac:dyDescent="0.2">
      <c r="A36" s="125">
        <v>32</v>
      </c>
      <c r="B36" s="358" t="s">
        <v>32</v>
      </c>
      <c r="C36" s="200">
        <v>25794</v>
      </c>
      <c r="D36" s="111">
        <v>2242</v>
      </c>
      <c r="E36" s="203">
        <v>26421</v>
      </c>
      <c r="F36" s="112">
        <v>2216</v>
      </c>
      <c r="G36" s="110">
        <v>26996</v>
      </c>
      <c r="H36" s="246">
        <v>2273</v>
      </c>
      <c r="I36" s="203"/>
      <c r="J36" s="246"/>
      <c r="K36" s="409">
        <f>$G36-'Año 2017'!$I36</f>
        <v>1892</v>
      </c>
      <c r="L36" s="410">
        <f>$H36-'Año 2017'!$J36</f>
        <v>90</v>
      </c>
      <c r="M36" s="354"/>
      <c r="N36" s="355"/>
    </row>
    <row r="37" spans="1:14" x14ac:dyDescent="0.2">
      <c r="A37" s="125">
        <v>33</v>
      </c>
      <c r="B37" s="358" t="s">
        <v>33</v>
      </c>
      <c r="C37" s="200">
        <v>6506</v>
      </c>
      <c r="D37" s="111">
        <v>427</v>
      </c>
      <c r="E37" s="203">
        <v>6703</v>
      </c>
      <c r="F37" s="112">
        <v>427</v>
      </c>
      <c r="G37" s="110">
        <v>6868</v>
      </c>
      <c r="H37" s="246">
        <v>437</v>
      </c>
      <c r="I37" s="203"/>
      <c r="J37" s="246"/>
      <c r="K37" s="409">
        <f>$G37-'Año 2017'!$I37</f>
        <v>556</v>
      </c>
      <c r="L37" s="410">
        <f>$H37-'Año 2017'!$J37</f>
        <v>19</v>
      </c>
      <c r="M37" s="354"/>
      <c r="N37" s="355"/>
    </row>
    <row r="38" spans="1:14" ht="15.75" customHeight="1" x14ac:dyDescent="0.2">
      <c r="A38" s="125">
        <v>34</v>
      </c>
      <c r="B38" s="358" t="s">
        <v>34</v>
      </c>
      <c r="C38" s="200">
        <v>1140213</v>
      </c>
      <c r="D38" s="111">
        <v>255371</v>
      </c>
      <c r="E38" s="203">
        <v>1152533</v>
      </c>
      <c r="F38" s="112">
        <v>258519</v>
      </c>
      <c r="G38" s="110">
        <v>1164938</v>
      </c>
      <c r="H38" s="246">
        <v>264167</v>
      </c>
      <c r="I38" s="203"/>
      <c r="J38" s="246"/>
      <c r="K38" s="409">
        <f>$G38-'Año 2017'!$I38</f>
        <v>36483</v>
      </c>
      <c r="L38" s="410">
        <f>$H38-'Año 2017'!$J38</f>
        <v>13123</v>
      </c>
      <c r="M38" s="354"/>
      <c r="N38" s="355"/>
    </row>
    <row r="39" spans="1:14" ht="25.5" customHeight="1" x14ac:dyDescent="0.2">
      <c r="A39" s="125">
        <v>35</v>
      </c>
      <c r="B39" s="358" t="s">
        <v>35</v>
      </c>
      <c r="C39" s="209">
        <v>89830</v>
      </c>
      <c r="D39" s="111">
        <v>10999</v>
      </c>
      <c r="E39" s="203">
        <v>93448</v>
      </c>
      <c r="F39" s="112">
        <v>11429</v>
      </c>
      <c r="G39" s="110">
        <v>97222</v>
      </c>
      <c r="H39" s="246">
        <v>12090</v>
      </c>
      <c r="I39" s="110"/>
      <c r="J39" s="246"/>
      <c r="K39" s="411">
        <f>$G39-'Año 2017'!$I39</f>
        <v>10832</v>
      </c>
      <c r="L39" s="412">
        <f>$H39-'Año 2017'!$J39</f>
        <v>1606</v>
      </c>
      <c r="M39" s="354"/>
      <c r="N39" s="355"/>
    </row>
    <row r="40" spans="1:14" x14ac:dyDescent="0.2">
      <c r="A40" s="125">
        <v>36</v>
      </c>
      <c r="B40" s="358" t="s">
        <v>36</v>
      </c>
      <c r="C40" s="200">
        <v>584924</v>
      </c>
      <c r="D40" s="111">
        <v>2512</v>
      </c>
      <c r="E40" s="110">
        <v>599838</v>
      </c>
      <c r="F40" s="112">
        <v>2616</v>
      </c>
      <c r="G40" s="110">
        <v>615174</v>
      </c>
      <c r="H40" s="246">
        <v>2721</v>
      </c>
      <c r="I40" s="203"/>
      <c r="J40" s="246"/>
      <c r="K40" s="409">
        <f>$G40-'Año 2017'!$I40</f>
        <v>46628</v>
      </c>
      <c r="L40" s="410">
        <f>$H40-'Año 2017'!$J40</f>
        <v>302</v>
      </c>
      <c r="M40" s="354"/>
      <c r="N40" s="355"/>
    </row>
    <row r="41" spans="1:14" ht="12.75" customHeight="1" x14ac:dyDescent="0.2">
      <c r="A41" s="125">
        <v>37</v>
      </c>
      <c r="B41" s="358" t="s">
        <v>37</v>
      </c>
      <c r="C41" s="209">
        <v>264699</v>
      </c>
      <c r="D41" s="111">
        <v>10958</v>
      </c>
      <c r="E41" s="203">
        <v>272362</v>
      </c>
      <c r="F41" s="112">
        <v>11062</v>
      </c>
      <c r="G41" s="110">
        <v>279997</v>
      </c>
      <c r="H41" s="246">
        <v>11440</v>
      </c>
      <c r="I41" s="110"/>
      <c r="J41" s="246"/>
      <c r="K41" s="411">
        <f>$G41-'Año 2017'!$I41</f>
        <v>22560</v>
      </c>
      <c r="L41" s="412">
        <f>$H41-'Año 2017'!$J41</f>
        <v>816</v>
      </c>
      <c r="M41" s="354"/>
      <c r="N41" s="355"/>
    </row>
    <row r="42" spans="1:14" s="150" customFormat="1" ht="25.5" x14ac:dyDescent="0.2">
      <c r="A42" s="125">
        <v>38</v>
      </c>
      <c r="B42" s="358" t="s">
        <v>38</v>
      </c>
      <c r="C42" s="209">
        <v>247065</v>
      </c>
      <c r="D42" s="111">
        <v>10379</v>
      </c>
      <c r="E42" s="110">
        <v>251974</v>
      </c>
      <c r="F42" s="112">
        <v>10576</v>
      </c>
      <c r="G42" s="110">
        <v>257493</v>
      </c>
      <c r="H42" s="246">
        <v>10936</v>
      </c>
      <c r="I42" s="110"/>
      <c r="J42" s="246"/>
      <c r="K42" s="411">
        <f>$G42-'Año 2017'!$I42</f>
        <v>14769</v>
      </c>
      <c r="L42" s="412">
        <f>$H42-'Año 2017'!$J42</f>
        <v>795</v>
      </c>
      <c r="M42" s="354"/>
      <c r="N42" s="355"/>
    </row>
    <row r="43" spans="1:14" x14ac:dyDescent="0.2">
      <c r="A43" s="125">
        <v>39</v>
      </c>
      <c r="B43" s="358" t="s">
        <v>39</v>
      </c>
      <c r="C43" s="200">
        <v>324642</v>
      </c>
      <c r="D43" s="111">
        <v>63571</v>
      </c>
      <c r="E43" s="110">
        <v>332816</v>
      </c>
      <c r="F43" s="112">
        <v>66722</v>
      </c>
      <c r="G43" s="110">
        <v>342053</v>
      </c>
      <c r="H43" s="246">
        <v>69565</v>
      </c>
      <c r="I43" s="203"/>
      <c r="J43" s="246"/>
      <c r="K43" s="409">
        <f>$G43-'Año 2017'!$I43</f>
        <v>22552</v>
      </c>
      <c r="L43" s="410">
        <f>$H43-'Año 2017'!$J43</f>
        <v>7613</v>
      </c>
      <c r="M43" s="354"/>
      <c r="N43" s="355"/>
    </row>
    <row r="44" spans="1:14" x14ac:dyDescent="0.2">
      <c r="A44" s="125">
        <v>40</v>
      </c>
      <c r="B44" s="358" t="s">
        <v>40</v>
      </c>
      <c r="C44" s="200">
        <v>28268</v>
      </c>
      <c r="D44" s="111">
        <v>3437</v>
      </c>
      <c r="E44" s="203">
        <v>28782</v>
      </c>
      <c r="F44" s="112">
        <v>3459</v>
      </c>
      <c r="G44" s="110">
        <v>29371</v>
      </c>
      <c r="H44" s="246">
        <v>3534</v>
      </c>
      <c r="I44" s="203"/>
      <c r="J44" s="246"/>
      <c r="K44" s="409">
        <f>$G44-'Año 2017'!$I44</f>
        <v>1676</v>
      </c>
      <c r="L44" s="410">
        <f>$H44-'Año 2017'!$J44</f>
        <v>171</v>
      </c>
      <c r="M44" s="354"/>
      <c r="N44" s="355"/>
    </row>
    <row r="45" spans="1:14" ht="25.5" x14ac:dyDescent="0.2">
      <c r="A45" s="125">
        <v>41</v>
      </c>
      <c r="B45" s="358" t="s">
        <v>41</v>
      </c>
      <c r="C45" s="209">
        <v>626927</v>
      </c>
      <c r="D45" s="111">
        <v>23178</v>
      </c>
      <c r="E45" s="203">
        <v>645011</v>
      </c>
      <c r="F45" s="112">
        <v>23935</v>
      </c>
      <c r="G45" s="110">
        <v>661452</v>
      </c>
      <c r="H45" s="246">
        <v>24802</v>
      </c>
      <c r="I45" s="110"/>
      <c r="J45" s="246"/>
      <c r="K45" s="411">
        <f>$G45-'Año 2017'!$I45</f>
        <v>53103</v>
      </c>
      <c r="L45" s="412">
        <f>$H45-'Año 2017'!$J45</f>
        <v>2372</v>
      </c>
      <c r="M45" s="354"/>
      <c r="N45" s="355"/>
    </row>
    <row r="46" spans="1:14" ht="25.5" x14ac:dyDescent="0.2">
      <c r="A46" s="125">
        <v>42</v>
      </c>
      <c r="B46" s="358" t="s">
        <v>42</v>
      </c>
      <c r="C46" s="209">
        <v>7933</v>
      </c>
      <c r="D46" s="111">
        <v>924</v>
      </c>
      <c r="E46" s="110">
        <v>8231</v>
      </c>
      <c r="F46" s="112">
        <v>920</v>
      </c>
      <c r="G46" s="110">
        <v>8543</v>
      </c>
      <c r="H46" s="246">
        <v>941</v>
      </c>
      <c r="I46" s="110"/>
      <c r="J46" s="246"/>
      <c r="K46" s="411">
        <f>$G46-'Año 2017'!$I46</f>
        <v>895</v>
      </c>
      <c r="L46" s="412">
        <f>$H46-'Año 2017'!$J46</f>
        <v>45</v>
      </c>
      <c r="M46" s="354"/>
      <c r="N46" s="355"/>
    </row>
    <row r="47" spans="1:14" ht="25.5" x14ac:dyDescent="0.2">
      <c r="A47" s="125">
        <v>43</v>
      </c>
      <c r="B47" s="358" t="s">
        <v>169</v>
      </c>
      <c r="C47" s="209">
        <v>13778</v>
      </c>
      <c r="D47" s="111">
        <v>2623</v>
      </c>
      <c r="E47" s="110">
        <v>14254</v>
      </c>
      <c r="F47" s="112">
        <v>2672</v>
      </c>
      <c r="G47" s="110">
        <v>14642</v>
      </c>
      <c r="H47" s="246">
        <v>2785</v>
      </c>
      <c r="I47" s="110"/>
      <c r="J47" s="246"/>
      <c r="K47" s="411">
        <f>$G47-'Año 2017'!$I47</f>
        <v>1278</v>
      </c>
      <c r="L47" s="412">
        <f>$H47-'Año 2017'!$J47</f>
        <v>259</v>
      </c>
      <c r="M47" s="354"/>
      <c r="N47" s="355"/>
    </row>
    <row r="48" spans="1:14" x14ac:dyDescent="0.2">
      <c r="A48" s="125">
        <v>44</v>
      </c>
      <c r="B48" s="358" t="s">
        <v>172</v>
      </c>
      <c r="C48" s="200">
        <v>29860</v>
      </c>
      <c r="D48" s="111">
        <v>14754</v>
      </c>
      <c r="E48" s="110">
        <v>30618</v>
      </c>
      <c r="F48" s="112">
        <v>14564</v>
      </c>
      <c r="G48" s="110">
        <v>31277</v>
      </c>
      <c r="H48" s="246">
        <v>14928</v>
      </c>
      <c r="I48" s="203"/>
      <c r="J48" s="246"/>
      <c r="K48" s="409">
        <f>$G48-'Año 2017'!$I48</f>
        <v>2111</v>
      </c>
      <c r="L48" s="410">
        <f>$H48-'Año 2017'!$J48</f>
        <v>476</v>
      </c>
      <c r="M48" s="354"/>
      <c r="N48" s="355"/>
    </row>
    <row r="49" spans="1:14" x14ac:dyDescent="0.2">
      <c r="A49" s="125">
        <v>45</v>
      </c>
      <c r="B49" s="358" t="s">
        <v>43</v>
      </c>
      <c r="C49" s="200">
        <v>10442</v>
      </c>
      <c r="D49" s="111">
        <v>1523</v>
      </c>
      <c r="E49" s="203">
        <v>10723</v>
      </c>
      <c r="F49" s="112">
        <v>1535</v>
      </c>
      <c r="G49" s="110">
        <v>10992</v>
      </c>
      <c r="H49" s="246">
        <v>1589</v>
      </c>
      <c r="I49" s="203"/>
      <c r="J49" s="246"/>
      <c r="K49" s="409">
        <f>$G49-'Año 2017'!$I49</f>
        <v>832</v>
      </c>
      <c r="L49" s="410">
        <f>$H49-'Año 2017'!$J49</f>
        <v>104</v>
      </c>
      <c r="M49" s="354"/>
      <c r="N49" s="355"/>
    </row>
    <row r="50" spans="1:14" x14ac:dyDescent="0.2">
      <c r="A50" s="125">
        <v>46</v>
      </c>
      <c r="B50" s="358" t="s">
        <v>44</v>
      </c>
      <c r="C50" s="200">
        <v>4214996</v>
      </c>
      <c r="D50" s="111">
        <v>72078</v>
      </c>
      <c r="E50" s="203">
        <v>4323804</v>
      </c>
      <c r="F50" s="112">
        <v>72561</v>
      </c>
      <c r="G50" s="110">
        <v>4389333</v>
      </c>
      <c r="H50" s="246">
        <v>73111</v>
      </c>
      <c r="I50" s="203"/>
      <c r="J50" s="246"/>
      <c r="K50" s="409">
        <f>$G50-'Año 2017'!$I50</f>
        <v>239693</v>
      </c>
      <c r="L50" s="410">
        <f>$H50-'Año 2017'!$J50</f>
        <v>1716</v>
      </c>
      <c r="M50" s="354"/>
      <c r="N50" s="355"/>
    </row>
    <row r="51" spans="1:14" x14ac:dyDescent="0.2">
      <c r="A51" s="125">
        <v>47</v>
      </c>
      <c r="B51" s="358" t="s">
        <v>45</v>
      </c>
      <c r="C51" s="200">
        <v>373813</v>
      </c>
      <c r="D51" s="111">
        <v>17551</v>
      </c>
      <c r="E51" s="203">
        <v>384940</v>
      </c>
      <c r="F51" s="112">
        <v>18366</v>
      </c>
      <c r="G51" s="110">
        <v>396415</v>
      </c>
      <c r="H51" s="246">
        <v>19249</v>
      </c>
      <c r="I51" s="203"/>
      <c r="J51" s="246"/>
      <c r="K51" s="409">
        <f>$G51-'Año 2017'!$I51</f>
        <v>32519</v>
      </c>
      <c r="L51" s="410">
        <f>$H51-'Año 2017'!$J51</f>
        <v>2587</v>
      </c>
      <c r="M51" s="354"/>
      <c r="N51" s="355"/>
    </row>
    <row r="52" spans="1:14" x14ac:dyDescent="0.2">
      <c r="A52" s="125">
        <v>48</v>
      </c>
      <c r="B52" s="358" t="s">
        <v>46</v>
      </c>
      <c r="C52" s="200">
        <v>16535</v>
      </c>
      <c r="D52" s="111">
        <v>1204</v>
      </c>
      <c r="E52" s="203">
        <v>17008</v>
      </c>
      <c r="F52" s="112">
        <v>1166</v>
      </c>
      <c r="G52" s="110">
        <v>17390</v>
      </c>
      <c r="H52" s="246">
        <v>1204</v>
      </c>
      <c r="I52" s="203"/>
      <c r="J52" s="246"/>
      <c r="K52" s="409">
        <f>$G52-'Año 2017'!$I52</f>
        <v>1418</v>
      </c>
      <c r="L52" s="410">
        <f>$H52-'Año 2017'!$J52</f>
        <v>44</v>
      </c>
      <c r="M52" s="354"/>
      <c r="N52" s="355"/>
    </row>
    <row r="53" spans="1:14" ht="16.5" customHeight="1" x14ac:dyDescent="0.2">
      <c r="A53" s="125">
        <v>49</v>
      </c>
      <c r="B53" s="358" t="s">
        <v>47</v>
      </c>
      <c r="C53" s="209">
        <v>145610</v>
      </c>
      <c r="D53" s="111">
        <v>2287</v>
      </c>
      <c r="E53" s="203">
        <v>150074</v>
      </c>
      <c r="F53" s="112">
        <v>2267</v>
      </c>
      <c r="G53" s="110">
        <v>154066</v>
      </c>
      <c r="H53" s="246">
        <v>2344</v>
      </c>
      <c r="I53" s="110"/>
      <c r="J53" s="246"/>
      <c r="K53" s="411">
        <f>$G53-'Año 2017'!$I53</f>
        <v>12896</v>
      </c>
      <c r="L53" s="412">
        <f>$H53-'Año 2017'!$J53</f>
        <v>132</v>
      </c>
      <c r="M53" s="354"/>
      <c r="N53" s="355"/>
    </row>
    <row r="54" spans="1:14" x14ac:dyDescent="0.2">
      <c r="A54" s="125">
        <v>50</v>
      </c>
      <c r="B54" s="358" t="s">
        <v>48</v>
      </c>
      <c r="C54" s="200">
        <v>183489</v>
      </c>
      <c r="D54" s="111">
        <v>1068</v>
      </c>
      <c r="E54" s="110">
        <v>186756</v>
      </c>
      <c r="F54" s="112">
        <v>1053</v>
      </c>
      <c r="G54" s="110">
        <v>189986</v>
      </c>
      <c r="H54" s="246">
        <v>1097</v>
      </c>
      <c r="I54" s="203"/>
      <c r="J54" s="246"/>
      <c r="K54" s="409">
        <f>$G54-'Año 2017'!$I54</f>
        <v>9894</v>
      </c>
      <c r="L54" s="410">
        <f>$H54-'Año 2017'!$J54</f>
        <v>59</v>
      </c>
      <c r="M54" s="354"/>
      <c r="N54" s="355"/>
    </row>
    <row r="55" spans="1:14" x14ac:dyDescent="0.2">
      <c r="A55" s="125">
        <v>51</v>
      </c>
      <c r="B55" s="358" t="s">
        <v>171</v>
      </c>
      <c r="C55" s="200">
        <v>641</v>
      </c>
      <c r="D55" s="111">
        <v>151</v>
      </c>
      <c r="E55" s="203">
        <v>646</v>
      </c>
      <c r="F55" s="112">
        <v>146</v>
      </c>
      <c r="G55" s="110">
        <v>655</v>
      </c>
      <c r="H55" s="246">
        <v>149</v>
      </c>
      <c r="I55" s="203"/>
      <c r="J55" s="246"/>
      <c r="K55" s="409">
        <f>$G55-'Año 2017'!$I55</f>
        <v>20</v>
      </c>
      <c r="L55" s="410">
        <f>$H55-'Año 2017'!$J55</f>
        <v>3</v>
      </c>
      <c r="M55" s="354"/>
      <c r="N55" s="355"/>
    </row>
    <row r="56" spans="1:14" x14ac:dyDescent="0.2">
      <c r="A56" s="125">
        <v>52</v>
      </c>
      <c r="B56" s="358" t="s">
        <v>49</v>
      </c>
      <c r="C56" s="200">
        <v>57434</v>
      </c>
      <c r="D56" s="111">
        <v>11834</v>
      </c>
      <c r="E56" s="203">
        <v>58290</v>
      </c>
      <c r="F56" s="112">
        <v>12000</v>
      </c>
      <c r="G56" s="110">
        <v>59205</v>
      </c>
      <c r="H56" s="246">
        <v>12325</v>
      </c>
      <c r="I56" s="203"/>
      <c r="J56" s="246"/>
      <c r="K56" s="409">
        <f>$G56-'Año 2017'!$I56</f>
        <v>2713</v>
      </c>
      <c r="L56" s="410">
        <f>$H56-'Año 2017'!$J56</f>
        <v>766</v>
      </c>
      <c r="M56" s="354"/>
      <c r="N56" s="355"/>
    </row>
    <row r="57" spans="1:14" ht="25.5" x14ac:dyDescent="0.2">
      <c r="A57" s="125">
        <v>53</v>
      </c>
      <c r="B57" s="358" t="s">
        <v>50</v>
      </c>
      <c r="C57" s="209">
        <v>21012</v>
      </c>
      <c r="D57" s="111">
        <v>1154</v>
      </c>
      <c r="E57" s="203">
        <v>21412</v>
      </c>
      <c r="F57" s="112">
        <v>1163</v>
      </c>
      <c r="G57" s="110">
        <v>21821</v>
      </c>
      <c r="H57" s="246">
        <v>1195</v>
      </c>
      <c r="I57" s="110"/>
      <c r="J57" s="246"/>
      <c r="K57" s="411">
        <f>$G57-'Año 2017'!$I57</f>
        <v>1078</v>
      </c>
      <c r="L57" s="412">
        <f>$H57-'Año 2017'!$J57</f>
        <v>62</v>
      </c>
      <c r="M57" s="354"/>
      <c r="N57" s="355"/>
    </row>
    <row r="58" spans="1:14" x14ac:dyDescent="0.2">
      <c r="A58" s="125">
        <v>54</v>
      </c>
      <c r="B58" s="358" t="s">
        <v>51</v>
      </c>
      <c r="C58" s="200">
        <v>655599</v>
      </c>
      <c r="D58" s="111">
        <v>1719</v>
      </c>
      <c r="E58" s="110">
        <v>670925</v>
      </c>
      <c r="F58" s="112">
        <v>1734</v>
      </c>
      <c r="G58" s="110">
        <v>685185</v>
      </c>
      <c r="H58" s="246">
        <v>1746</v>
      </c>
      <c r="I58" s="203"/>
      <c r="J58" s="246"/>
      <c r="K58" s="409">
        <f>$G58-'Año 2017'!$I58</f>
        <v>43508</v>
      </c>
      <c r="L58" s="410">
        <f>$H58-'Año 2017'!$J58</f>
        <v>56</v>
      </c>
      <c r="M58" s="354"/>
      <c r="N58" s="355"/>
    </row>
    <row r="59" spans="1:14" x14ac:dyDescent="0.2">
      <c r="A59" s="125">
        <v>55</v>
      </c>
      <c r="B59" s="358" t="s">
        <v>52</v>
      </c>
      <c r="C59" s="200">
        <v>9067</v>
      </c>
      <c r="D59" s="111">
        <v>642</v>
      </c>
      <c r="E59" s="203">
        <v>9304</v>
      </c>
      <c r="F59" s="112">
        <v>645</v>
      </c>
      <c r="G59" s="110">
        <v>9553</v>
      </c>
      <c r="H59" s="246">
        <v>666</v>
      </c>
      <c r="I59" s="203"/>
      <c r="J59" s="246"/>
      <c r="K59" s="409">
        <f>$G59-'Año 2017'!$I59</f>
        <v>703</v>
      </c>
      <c r="L59" s="410">
        <f>$H59-'Año 2017'!$J59</f>
        <v>42</v>
      </c>
      <c r="M59" s="354"/>
      <c r="N59" s="355"/>
    </row>
    <row r="60" spans="1:14" ht="29.25" customHeight="1" x14ac:dyDescent="0.2">
      <c r="A60" s="125">
        <v>56</v>
      </c>
      <c r="B60" s="358" t="s">
        <v>53</v>
      </c>
      <c r="C60" s="209">
        <v>280741</v>
      </c>
      <c r="D60" s="111">
        <v>15396</v>
      </c>
      <c r="E60" s="203">
        <v>289951</v>
      </c>
      <c r="F60" s="112">
        <v>15776</v>
      </c>
      <c r="G60" s="110">
        <v>298521</v>
      </c>
      <c r="H60" s="246">
        <v>16229</v>
      </c>
      <c r="I60" s="110"/>
      <c r="J60" s="246"/>
      <c r="K60" s="411">
        <f>$G60-'Año 2017'!$I60</f>
        <v>25476</v>
      </c>
      <c r="L60" s="412">
        <f>$H60-'Año 2017'!$J60</f>
        <v>1246</v>
      </c>
      <c r="M60" s="354"/>
      <c r="N60" s="355"/>
    </row>
    <row r="61" spans="1:14" ht="17.25" customHeight="1" x14ac:dyDescent="0.2">
      <c r="A61" s="125">
        <v>57</v>
      </c>
      <c r="B61" s="358" t="s">
        <v>417</v>
      </c>
      <c r="C61" s="215">
        <v>21585</v>
      </c>
      <c r="D61" s="217">
        <v>1313</v>
      </c>
      <c r="E61" s="110">
        <v>21763</v>
      </c>
      <c r="F61" s="216">
        <v>1324</v>
      </c>
      <c r="G61" s="218">
        <v>22222</v>
      </c>
      <c r="H61" s="249">
        <v>1334</v>
      </c>
      <c r="I61" s="218"/>
      <c r="J61" s="249"/>
      <c r="K61" s="413">
        <f>$G61-'Año 2017'!$I61</f>
        <v>1055</v>
      </c>
      <c r="L61" s="414">
        <f>$H61-'Año 2017'!$J61</f>
        <v>39</v>
      </c>
      <c r="M61" s="354"/>
      <c r="N61" s="355"/>
    </row>
    <row r="62" spans="1:14" ht="17.25" customHeight="1" x14ac:dyDescent="0.2">
      <c r="A62" s="125">
        <v>58</v>
      </c>
      <c r="B62" s="358" t="s">
        <v>418</v>
      </c>
      <c r="C62" s="215">
        <v>7902</v>
      </c>
      <c r="D62" s="217">
        <v>1219</v>
      </c>
      <c r="E62" s="218">
        <v>7976</v>
      </c>
      <c r="F62" s="216">
        <v>1248</v>
      </c>
      <c r="G62" s="218">
        <v>8168</v>
      </c>
      <c r="H62" s="249">
        <v>1292</v>
      </c>
      <c r="I62" s="218"/>
      <c r="J62" s="249"/>
      <c r="K62" s="413">
        <f>$G62-'Año 2017'!$I62</f>
        <v>475</v>
      </c>
      <c r="L62" s="414">
        <f>$H62-'Año 2017'!$J62</f>
        <v>113</v>
      </c>
      <c r="M62" s="354"/>
      <c r="N62" s="355"/>
    </row>
    <row r="63" spans="1:14" ht="17.25" customHeight="1" x14ac:dyDescent="0.2">
      <c r="A63" s="125">
        <v>59</v>
      </c>
      <c r="B63" s="358" t="s">
        <v>419</v>
      </c>
      <c r="C63" s="215">
        <v>19392</v>
      </c>
      <c r="D63" s="217">
        <v>1531</v>
      </c>
      <c r="E63" s="218">
        <v>19629</v>
      </c>
      <c r="F63" s="216">
        <v>1545</v>
      </c>
      <c r="G63" s="218">
        <v>19989</v>
      </c>
      <c r="H63" s="249">
        <v>1558</v>
      </c>
      <c r="I63" s="218"/>
      <c r="J63" s="249"/>
      <c r="K63" s="413">
        <f>$G63-'Año 2017'!$I63</f>
        <v>982</v>
      </c>
      <c r="L63" s="414">
        <f>$H63-'Año 2017'!$J63</f>
        <v>47</v>
      </c>
      <c r="M63" s="354"/>
      <c r="N63" s="355"/>
    </row>
    <row r="64" spans="1:14" ht="17.25" customHeight="1" x14ac:dyDescent="0.2">
      <c r="A64" s="125">
        <v>60</v>
      </c>
      <c r="B64" s="358" t="s">
        <v>283</v>
      </c>
      <c r="C64" s="215">
        <v>48138</v>
      </c>
      <c r="D64" s="217">
        <v>6231</v>
      </c>
      <c r="E64" s="218">
        <v>49667</v>
      </c>
      <c r="F64" s="216">
        <v>6414</v>
      </c>
      <c r="G64" s="218">
        <v>51096</v>
      </c>
      <c r="H64" s="249">
        <v>6731</v>
      </c>
      <c r="I64" s="218"/>
      <c r="J64" s="249"/>
      <c r="K64" s="413">
        <f>$G64-'Año 2017'!$I64</f>
        <v>4272</v>
      </c>
      <c r="L64" s="414">
        <f>$H64-'Año 2017'!$J64</f>
        <v>790</v>
      </c>
      <c r="M64" s="354"/>
      <c r="N64" s="355"/>
    </row>
    <row r="65" spans="1:14" ht="17.25" customHeight="1" x14ac:dyDescent="0.2">
      <c r="A65" s="125">
        <v>61</v>
      </c>
      <c r="B65" s="358" t="s">
        <v>279</v>
      </c>
      <c r="C65" s="215">
        <v>206995</v>
      </c>
      <c r="D65" s="217">
        <v>41031</v>
      </c>
      <c r="E65" s="218">
        <v>214239</v>
      </c>
      <c r="F65" s="216">
        <v>42941</v>
      </c>
      <c r="G65" s="218">
        <v>221437</v>
      </c>
      <c r="H65" s="249">
        <v>44889</v>
      </c>
      <c r="I65" s="218"/>
      <c r="J65" s="249"/>
      <c r="K65" s="413">
        <f>$G65-'Año 2017'!$I65</f>
        <v>20722</v>
      </c>
      <c r="L65" s="414">
        <f>$H65-'Año 2017'!$J65</f>
        <v>5449</v>
      </c>
      <c r="M65" s="354"/>
      <c r="N65" s="355"/>
    </row>
    <row r="66" spans="1:14" ht="17.25" customHeight="1" x14ac:dyDescent="0.2">
      <c r="A66" s="125">
        <v>62</v>
      </c>
      <c r="B66" s="358" t="s">
        <v>282</v>
      </c>
      <c r="C66" s="215">
        <v>29378</v>
      </c>
      <c r="D66" s="217">
        <v>3817</v>
      </c>
      <c r="E66" s="218">
        <v>30272</v>
      </c>
      <c r="F66" s="216">
        <v>3914</v>
      </c>
      <c r="G66" s="218">
        <v>31084</v>
      </c>
      <c r="H66" s="249">
        <v>4028</v>
      </c>
      <c r="I66" s="218"/>
      <c r="J66" s="249"/>
      <c r="K66" s="413">
        <f>$G66-'Año 2017'!$I66</f>
        <v>2492</v>
      </c>
      <c r="L66" s="414">
        <f>$H66-'Año 2017'!$J66</f>
        <v>325</v>
      </c>
      <c r="M66" s="354"/>
      <c r="N66" s="355"/>
    </row>
    <row r="67" spans="1:14" ht="17.25" customHeight="1" x14ac:dyDescent="0.2">
      <c r="A67" s="125">
        <v>63</v>
      </c>
      <c r="B67" s="358" t="s">
        <v>276</v>
      </c>
      <c r="C67" s="215">
        <v>1746</v>
      </c>
      <c r="D67" s="217">
        <v>604</v>
      </c>
      <c r="E67" s="218">
        <v>1833</v>
      </c>
      <c r="F67" s="216">
        <v>630</v>
      </c>
      <c r="G67" s="218">
        <v>1911</v>
      </c>
      <c r="H67" s="249">
        <v>659</v>
      </c>
      <c r="I67" s="218"/>
      <c r="J67" s="249"/>
      <c r="K67" s="413">
        <f>$G67-'Año 2017'!$I67</f>
        <v>222</v>
      </c>
      <c r="L67" s="414">
        <f>$H67-'Año 2017'!$J67</f>
        <v>83</v>
      </c>
      <c r="M67" s="354"/>
      <c r="N67" s="355"/>
    </row>
    <row r="68" spans="1:14" ht="17.25" customHeight="1" x14ac:dyDescent="0.2">
      <c r="A68" s="125">
        <v>64</v>
      </c>
      <c r="B68" s="358" t="s">
        <v>285</v>
      </c>
      <c r="C68" s="215">
        <v>238240</v>
      </c>
      <c r="D68" s="217">
        <v>1552</v>
      </c>
      <c r="E68" s="218">
        <v>247524</v>
      </c>
      <c r="F68" s="216">
        <v>1583</v>
      </c>
      <c r="G68" s="218">
        <v>256002</v>
      </c>
      <c r="H68" s="249">
        <v>1657</v>
      </c>
      <c r="I68" s="218"/>
      <c r="J68" s="249"/>
      <c r="K68" s="413">
        <f>$G68-'Año 2017'!$I68</f>
        <v>28045</v>
      </c>
      <c r="L68" s="414">
        <f>$H68-'Año 2017'!$J68</f>
        <v>173</v>
      </c>
      <c r="M68" s="354"/>
      <c r="N68" s="355"/>
    </row>
    <row r="69" spans="1:14" ht="17.25" customHeight="1" x14ac:dyDescent="0.2">
      <c r="A69" s="125">
        <v>65</v>
      </c>
      <c r="B69" s="358" t="s">
        <v>286</v>
      </c>
      <c r="C69" s="215">
        <v>725769</v>
      </c>
      <c r="D69" s="217">
        <v>3977</v>
      </c>
      <c r="E69" s="218">
        <v>750553</v>
      </c>
      <c r="F69" s="216">
        <v>4084</v>
      </c>
      <c r="G69" s="218">
        <v>775744</v>
      </c>
      <c r="H69" s="249">
        <v>4273</v>
      </c>
      <c r="I69" s="218"/>
      <c r="J69" s="249"/>
      <c r="K69" s="413">
        <f>$G69-'Año 2017'!$I69</f>
        <v>72763</v>
      </c>
      <c r="L69" s="414">
        <f>$H69-'Año 2017'!$J69</f>
        <v>408</v>
      </c>
      <c r="M69" s="354"/>
      <c r="N69" s="355"/>
    </row>
    <row r="70" spans="1:14" ht="17.25" customHeight="1" x14ac:dyDescent="0.2">
      <c r="A70" s="125">
        <v>66</v>
      </c>
      <c r="B70" s="358" t="s">
        <v>284</v>
      </c>
      <c r="C70" s="215">
        <v>1084565</v>
      </c>
      <c r="D70" s="217">
        <v>82132</v>
      </c>
      <c r="E70" s="218">
        <v>1119633</v>
      </c>
      <c r="F70" s="216">
        <v>85034</v>
      </c>
      <c r="G70" s="218">
        <v>1152819</v>
      </c>
      <c r="H70" s="249">
        <v>88137</v>
      </c>
      <c r="I70" s="218"/>
      <c r="J70" s="249"/>
      <c r="K70" s="413">
        <f>$G70-'Año 2017'!$I70</f>
        <v>102999</v>
      </c>
      <c r="L70" s="414">
        <f>$H70-'Año 2017'!$J70</f>
        <v>9113</v>
      </c>
      <c r="M70" s="354"/>
      <c r="N70" s="355"/>
    </row>
    <row r="71" spans="1:14" ht="17.25" customHeight="1" x14ac:dyDescent="0.2">
      <c r="A71" s="125">
        <v>67</v>
      </c>
      <c r="B71" s="358" t="s">
        <v>277</v>
      </c>
      <c r="C71" s="215">
        <v>1675</v>
      </c>
      <c r="D71" s="217">
        <v>1393</v>
      </c>
      <c r="E71" s="218">
        <v>1723</v>
      </c>
      <c r="F71" s="216">
        <v>1410</v>
      </c>
      <c r="G71" s="218">
        <v>1763</v>
      </c>
      <c r="H71" s="249">
        <v>1442</v>
      </c>
      <c r="I71" s="218"/>
      <c r="J71" s="249"/>
      <c r="K71" s="413">
        <f>$G71-'Año 2017'!$I71</f>
        <v>136</v>
      </c>
      <c r="L71" s="414">
        <f>$H71-'Año 2017'!$J71</f>
        <v>93</v>
      </c>
      <c r="M71" s="354"/>
      <c r="N71" s="355"/>
    </row>
    <row r="72" spans="1:14" ht="17.25" customHeight="1" x14ac:dyDescent="0.2">
      <c r="A72" s="125">
        <v>68</v>
      </c>
      <c r="B72" s="358" t="s">
        <v>274</v>
      </c>
      <c r="C72" s="215">
        <v>2551</v>
      </c>
      <c r="D72" s="217">
        <v>877</v>
      </c>
      <c r="E72" s="218">
        <v>2646</v>
      </c>
      <c r="F72" s="216">
        <v>855</v>
      </c>
      <c r="G72" s="218">
        <v>2721</v>
      </c>
      <c r="H72" s="249">
        <v>895</v>
      </c>
      <c r="I72" s="218"/>
      <c r="J72" s="249"/>
      <c r="K72" s="413">
        <f>$G72-'Año 2017'!$I72</f>
        <v>268</v>
      </c>
      <c r="L72" s="414">
        <f>$H72-'Año 2017'!$J72</f>
        <v>52</v>
      </c>
      <c r="M72" s="354"/>
      <c r="N72" s="355"/>
    </row>
    <row r="73" spans="1:14" ht="17.25" customHeight="1" x14ac:dyDescent="0.2">
      <c r="A73" s="125">
        <v>69</v>
      </c>
      <c r="B73" s="358" t="s">
        <v>280</v>
      </c>
      <c r="C73" s="215">
        <v>2831</v>
      </c>
      <c r="D73" s="217">
        <v>627</v>
      </c>
      <c r="E73" s="218">
        <v>2915</v>
      </c>
      <c r="F73" s="216">
        <v>641</v>
      </c>
      <c r="G73" s="218">
        <v>3010</v>
      </c>
      <c r="H73" s="249">
        <v>661</v>
      </c>
      <c r="I73" s="218"/>
      <c r="J73" s="249"/>
      <c r="K73" s="413">
        <f>$G73-'Año 2017'!$I73</f>
        <v>248</v>
      </c>
      <c r="L73" s="414">
        <f>$H73-'Año 2017'!$J73</f>
        <v>49</v>
      </c>
      <c r="M73" s="354"/>
      <c r="N73" s="355"/>
    </row>
    <row r="74" spans="1:14" ht="17.25" customHeight="1" x14ac:dyDescent="0.2">
      <c r="A74" s="125">
        <v>70</v>
      </c>
      <c r="B74" s="358" t="s">
        <v>351</v>
      </c>
      <c r="C74" s="215">
        <v>24328</v>
      </c>
      <c r="D74" s="217">
        <v>2456</v>
      </c>
      <c r="E74" s="218">
        <v>26775</v>
      </c>
      <c r="F74" s="216">
        <v>2539</v>
      </c>
      <c r="G74" s="218">
        <v>29457</v>
      </c>
      <c r="H74" s="249">
        <v>2677</v>
      </c>
      <c r="I74" s="218"/>
      <c r="J74" s="249"/>
      <c r="K74" s="413">
        <f>$G74-'Año 2017'!$I74</f>
        <v>7714</v>
      </c>
      <c r="L74" s="414">
        <f>$H74-'Año 2017'!$J74</f>
        <v>373</v>
      </c>
      <c r="M74" s="354"/>
      <c r="N74" s="355"/>
    </row>
    <row r="75" spans="1:14" ht="17.25" customHeight="1" x14ac:dyDescent="0.2">
      <c r="A75" s="125">
        <v>71</v>
      </c>
      <c r="B75" s="358" t="s">
        <v>352</v>
      </c>
      <c r="C75" s="215">
        <v>4969</v>
      </c>
      <c r="D75" s="217">
        <v>617</v>
      </c>
      <c r="E75" s="218">
        <v>5260</v>
      </c>
      <c r="F75" s="216">
        <v>610</v>
      </c>
      <c r="G75" s="218">
        <v>5503</v>
      </c>
      <c r="H75" s="249">
        <v>646</v>
      </c>
      <c r="I75" s="218"/>
      <c r="J75" s="249"/>
      <c r="K75" s="413">
        <f>$G75-'Año 2017'!$I75</f>
        <v>817</v>
      </c>
      <c r="L75" s="414">
        <f>$H75-'Año 2017'!$J75</f>
        <v>59</v>
      </c>
      <c r="M75" s="354"/>
      <c r="N75" s="355"/>
    </row>
    <row r="76" spans="1:14" ht="17.25" customHeight="1" x14ac:dyDescent="0.2">
      <c r="A76" s="125">
        <v>72</v>
      </c>
      <c r="B76" s="358" t="s">
        <v>353</v>
      </c>
      <c r="C76" s="215">
        <v>3935</v>
      </c>
      <c r="D76" s="217">
        <v>807</v>
      </c>
      <c r="E76" s="218">
        <v>4146</v>
      </c>
      <c r="F76" s="216">
        <v>821</v>
      </c>
      <c r="G76" s="218">
        <v>4340</v>
      </c>
      <c r="H76" s="249">
        <v>872</v>
      </c>
      <c r="I76" s="218"/>
      <c r="J76" s="249"/>
      <c r="K76" s="413">
        <f>$G76-'Año 2017'!$I76</f>
        <v>616</v>
      </c>
      <c r="L76" s="414">
        <f>$H76-'Año 2017'!$J76</f>
        <v>112</v>
      </c>
      <c r="M76" s="354"/>
      <c r="N76" s="355"/>
    </row>
    <row r="77" spans="1:14" ht="17.25" customHeight="1" x14ac:dyDescent="0.2">
      <c r="A77" s="125">
        <v>73</v>
      </c>
      <c r="B77" s="358" t="s">
        <v>354</v>
      </c>
      <c r="C77" s="215">
        <v>363</v>
      </c>
      <c r="D77" s="217">
        <v>53</v>
      </c>
      <c r="E77" s="218">
        <v>387</v>
      </c>
      <c r="F77" s="216">
        <v>51</v>
      </c>
      <c r="G77" s="218">
        <v>398</v>
      </c>
      <c r="H77" s="249">
        <v>54</v>
      </c>
      <c r="I77" s="218"/>
      <c r="J77" s="249"/>
      <c r="K77" s="413">
        <f>$G77-'Año 2017'!$I77</f>
        <v>46</v>
      </c>
      <c r="L77" s="414">
        <f>$H77-'Año 2017'!$J77</f>
        <v>2</v>
      </c>
      <c r="M77" s="354"/>
      <c r="N77" s="355"/>
    </row>
    <row r="78" spans="1:14" ht="28.5" customHeight="1" x14ac:dyDescent="0.2">
      <c r="A78" s="125">
        <v>74</v>
      </c>
      <c r="B78" s="358" t="s">
        <v>355</v>
      </c>
      <c r="C78" s="215">
        <v>5283</v>
      </c>
      <c r="D78" s="217">
        <v>701</v>
      </c>
      <c r="E78" s="218">
        <v>5569</v>
      </c>
      <c r="F78" s="216">
        <v>727</v>
      </c>
      <c r="G78" s="218">
        <v>5868</v>
      </c>
      <c r="H78" s="249">
        <v>767</v>
      </c>
      <c r="I78" s="218"/>
      <c r="J78" s="249"/>
      <c r="K78" s="413">
        <f>$G78-'Año 2017'!$I78</f>
        <v>871</v>
      </c>
      <c r="L78" s="414">
        <f>$H78-'Año 2017'!$J78</f>
        <v>104</v>
      </c>
      <c r="M78" s="354"/>
      <c r="N78" s="355"/>
    </row>
    <row r="79" spans="1:14" ht="17.25" customHeight="1" x14ac:dyDescent="0.2">
      <c r="A79" s="125">
        <v>75</v>
      </c>
      <c r="B79" s="358" t="s">
        <v>356</v>
      </c>
      <c r="C79" s="215">
        <v>17944</v>
      </c>
      <c r="D79" s="217">
        <v>17337</v>
      </c>
      <c r="E79" s="218">
        <v>18465</v>
      </c>
      <c r="F79" s="216">
        <v>17764</v>
      </c>
      <c r="G79" s="218">
        <v>19021</v>
      </c>
      <c r="H79" s="249">
        <v>18498</v>
      </c>
      <c r="I79" s="218"/>
      <c r="J79" s="249"/>
      <c r="K79" s="413">
        <f>$G79-'Año 2017'!$I79</f>
        <v>1504</v>
      </c>
      <c r="L79" s="414">
        <f>$H79-'Año 2017'!$J79</f>
        <v>1824</v>
      </c>
      <c r="M79" s="354"/>
      <c r="N79" s="355"/>
    </row>
    <row r="80" spans="1:14" ht="17.25" customHeight="1" x14ac:dyDescent="0.2">
      <c r="A80" s="125">
        <v>76</v>
      </c>
      <c r="B80" s="358" t="s">
        <v>357</v>
      </c>
      <c r="C80" s="215">
        <v>447628</v>
      </c>
      <c r="D80" s="217">
        <v>71791</v>
      </c>
      <c r="E80" s="218">
        <v>467086</v>
      </c>
      <c r="F80" s="216">
        <v>74651</v>
      </c>
      <c r="G80" s="218">
        <v>485723</v>
      </c>
      <c r="H80" s="249">
        <v>77837</v>
      </c>
      <c r="I80" s="218"/>
      <c r="J80" s="249"/>
      <c r="K80" s="413">
        <f>$G80-'Año 2017'!$I80</f>
        <v>58764</v>
      </c>
      <c r="L80" s="414">
        <f>$H80-'Año 2017'!$J80</f>
        <v>9100</v>
      </c>
      <c r="M80" s="354"/>
      <c r="N80" s="355"/>
    </row>
    <row r="81" spans="1:16" s="150" customFormat="1" ht="17.25" customHeight="1" x14ac:dyDescent="0.2">
      <c r="A81" s="125">
        <v>77</v>
      </c>
      <c r="B81" s="358" t="s">
        <v>358</v>
      </c>
      <c r="C81" s="215">
        <v>506</v>
      </c>
      <c r="D81" s="217">
        <v>148</v>
      </c>
      <c r="E81" s="218">
        <v>545</v>
      </c>
      <c r="F81" s="216">
        <v>147</v>
      </c>
      <c r="G81" s="218">
        <v>581</v>
      </c>
      <c r="H81" s="249">
        <v>152</v>
      </c>
      <c r="I81" s="218"/>
      <c r="J81" s="249"/>
      <c r="K81" s="413">
        <f>$G81-'Año 2017'!$I81</f>
        <v>118</v>
      </c>
      <c r="L81" s="414">
        <f>$H81-'Año 2017'!$J81</f>
        <v>15</v>
      </c>
      <c r="M81" s="354"/>
      <c r="N81" s="355"/>
    </row>
    <row r="82" spans="1:16" ht="17.25" customHeight="1" x14ac:dyDescent="0.2">
      <c r="A82" s="125">
        <v>78</v>
      </c>
      <c r="B82" s="358" t="s">
        <v>359</v>
      </c>
      <c r="C82" s="215">
        <v>9699</v>
      </c>
      <c r="D82" s="217">
        <v>2764</v>
      </c>
      <c r="E82" s="218">
        <v>10022</v>
      </c>
      <c r="F82" s="216">
        <v>2853</v>
      </c>
      <c r="G82" s="218">
        <v>10284</v>
      </c>
      <c r="H82" s="249">
        <v>2964</v>
      </c>
      <c r="I82" s="218"/>
      <c r="J82" s="249"/>
      <c r="K82" s="413">
        <f>$G82-'Año 2017'!$I82</f>
        <v>931</v>
      </c>
      <c r="L82" s="414">
        <f>$H82-'Año 2017'!$J82</f>
        <v>318</v>
      </c>
      <c r="M82" s="354"/>
      <c r="N82" s="355"/>
    </row>
    <row r="83" spans="1:16" ht="29.25" customHeight="1" x14ac:dyDescent="0.2">
      <c r="A83" s="125">
        <v>79</v>
      </c>
      <c r="B83" s="358" t="s">
        <v>360</v>
      </c>
      <c r="C83" s="215">
        <v>3543</v>
      </c>
      <c r="D83" s="217">
        <v>363</v>
      </c>
      <c r="E83" s="218">
        <v>3690</v>
      </c>
      <c r="F83" s="216">
        <v>350</v>
      </c>
      <c r="G83" s="218">
        <v>3842</v>
      </c>
      <c r="H83" s="249">
        <v>369</v>
      </c>
      <c r="I83" s="218"/>
      <c r="J83" s="249"/>
      <c r="K83" s="413">
        <f>$G83-'Año 2017'!$I83</f>
        <v>432</v>
      </c>
      <c r="L83" s="414">
        <f>$H83-'Año 2017'!$J83</f>
        <v>25</v>
      </c>
      <c r="M83" s="354"/>
      <c r="N83" s="355"/>
    </row>
    <row r="84" spans="1:16" ht="17.25" customHeight="1" x14ac:dyDescent="0.2">
      <c r="A84" s="125">
        <v>80</v>
      </c>
      <c r="B84" s="358" t="s">
        <v>361</v>
      </c>
      <c r="C84" s="215">
        <v>108474</v>
      </c>
      <c r="D84" s="217">
        <v>23032</v>
      </c>
      <c r="E84" s="218">
        <v>117749</v>
      </c>
      <c r="F84" s="216">
        <v>24440</v>
      </c>
      <c r="G84" s="218">
        <v>127651</v>
      </c>
      <c r="H84" s="249">
        <v>26058</v>
      </c>
      <c r="I84" s="218"/>
      <c r="J84" s="249"/>
      <c r="K84" s="413">
        <f>$G84-'Año 2017'!$I84</f>
        <v>27853</v>
      </c>
      <c r="L84" s="414">
        <f>$H84-'Año 2017'!$J84</f>
        <v>4451</v>
      </c>
      <c r="M84" s="354"/>
      <c r="N84" s="355"/>
    </row>
    <row r="85" spans="1:16" ht="17.25" customHeight="1" thickBot="1" x14ac:dyDescent="0.25">
      <c r="A85" s="255">
        <v>0</v>
      </c>
      <c r="B85" s="359" t="s">
        <v>159</v>
      </c>
      <c r="C85" s="218"/>
      <c r="D85" s="216"/>
      <c r="E85" s="215"/>
      <c r="F85" s="216"/>
      <c r="G85" s="218"/>
      <c r="H85" s="249"/>
      <c r="I85" s="218"/>
      <c r="J85" s="249"/>
      <c r="K85" s="218">
        <f>$E85-'Año 2017'!$I85</f>
        <v>0</v>
      </c>
      <c r="L85" s="216">
        <f>$F85-'Año 2017'!$J85</f>
        <v>0</v>
      </c>
      <c r="M85" s="354"/>
      <c r="N85" s="355"/>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0</v>
      </c>
      <c r="J86" s="251">
        <f t="shared" si="0"/>
        <v>0</v>
      </c>
      <c r="K86" s="223">
        <f>SUM(K5:K85)</f>
        <v>2374412</v>
      </c>
      <c r="L86" s="221">
        <f t="shared" si="0"/>
        <v>134140</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6" priority="2" operator="greaterThan">
      <formula>0.2</formula>
    </cfRule>
  </conditionalFormatting>
  <conditionalFormatting sqref="M5:N86 M87: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U97"/>
  <sheetViews>
    <sheetView showGridLines="0" zoomScale="75" zoomScaleNormal="75" workbookViewId="0">
      <pane xSplit="2" ySplit="3" topLeftCell="CE55" activePane="bottomRight" state="frozen"/>
      <selection pane="topRight" activeCell="C1" sqref="C1"/>
      <selection pane="bottomLeft" activeCell="A4" sqref="A4"/>
      <selection pane="bottomRight" activeCell="CS67" sqref="CS67:CT67"/>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2" width="12.42578125" style="150" bestFit="1" customWidth="1"/>
    <col min="93" max="94" width="12.42578125" style="150" customWidth="1"/>
    <col min="95" max="96" width="11.42578125" style="150"/>
    <col min="97" max="16384" width="11.42578125" style="122"/>
  </cols>
  <sheetData>
    <row r="1" spans="1:99" ht="43.5" customHeight="1" thickBot="1" x14ac:dyDescent="0.25">
      <c r="A1" s="457"/>
      <c r="B1" s="459" t="s">
        <v>0</v>
      </c>
      <c r="C1" s="431" t="s">
        <v>166</v>
      </c>
      <c r="D1" s="432"/>
      <c r="E1" s="431" t="s">
        <v>165</v>
      </c>
      <c r="F1" s="444"/>
      <c r="G1" s="445" t="s">
        <v>295</v>
      </c>
      <c r="H1" s="444"/>
      <c r="I1" s="431" t="s">
        <v>167</v>
      </c>
      <c r="J1" s="444"/>
      <c r="K1" s="431" t="s">
        <v>168</v>
      </c>
      <c r="L1" s="444"/>
      <c r="M1" s="431" t="s">
        <v>173</v>
      </c>
      <c r="N1" s="444"/>
      <c r="O1" s="431" t="s">
        <v>174</v>
      </c>
      <c r="P1" s="444"/>
      <c r="Q1" s="431" t="s">
        <v>175</v>
      </c>
      <c r="R1" s="444"/>
      <c r="S1" s="431" t="s">
        <v>176</v>
      </c>
      <c r="T1" s="444"/>
      <c r="U1" s="445" t="s">
        <v>212</v>
      </c>
      <c r="V1" s="444"/>
      <c r="W1" s="431" t="s">
        <v>178</v>
      </c>
      <c r="X1" s="444"/>
      <c r="Y1" s="431" t="s">
        <v>179</v>
      </c>
      <c r="Z1" s="444"/>
      <c r="AA1" s="431" t="s">
        <v>180</v>
      </c>
      <c r="AB1" s="444"/>
      <c r="AC1" s="445" t="s">
        <v>195</v>
      </c>
      <c r="AD1" s="444"/>
      <c r="AE1" s="445" t="s">
        <v>228</v>
      </c>
      <c r="AF1" s="444"/>
      <c r="AG1" s="445" t="s">
        <v>236</v>
      </c>
      <c r="AH1" s="444"/>
      <c r="AI1" s="445" t="s">
        <v>237</v>
      </c>
      <c r="AJ1" s="444"/>
      <c r="AK1" s="445" t="s">
        <v>238</v>
      </c>
      <c r="AL1" s="444"/>
      <c r="AM1" s="445" t="s">
        <v>239</v>
      </c>
      <c r="AN1" s="456"/>
      <c r="AO1" s="445" t="s">
        <v>300</v>
      </c>
      <c r="AP1" s="456"/>
      <c r="AQ1" s="445" t="s">
        <v>301</v>
      </c>
      <c r="AR1" s="456"/>
      <c r="AS1" s="445" t="s">
        <v>328</v>
      </c>
      <c r="AT1" s="456"/>
      <c r="AU1" s="445" t="s">
        <v>333</v>
      </c>
      <c r="AV1" s="456"/>
      <c r="AW1" s="445" t="s">
        <v>335</v>
      </c>
      <c r="AX1" s="456"/>
      <c r="AY1" s="445" t="s">
        <v>342</v>
      </c>
      <c r="AZ1" s="456"/>
      <c r="BA1" s="445" t="s">
        <v>362</v>
      </c>
      <c r="BB1" s="456"/>
      <c r="BC1" s="445" t="s">
        <v>364</v>
      </c>
      <c r="BD1" s="456"/>
      <c r="BE1" s="445" t="s">
        <v>372</v>
      </c>
      <c r="BF1" s="456"/>
      <c r="BG1" s="445" t="s">
        <v>373</v>
      </c>
      <c r="BH1" s="456"/>
      <c r="BI1" s="445" t="s">
        <v>377</v>
      </c>
      <c r="BJ1" s="456"/>
      <c r="BK1" s="445" t="s">
        <v>378</v>
      </c>
      <c r="BL1" s="456"/>
      <c r="BM1" s="445" t="s">
        <v>382</v>
      </c>
      <c r="BN1" s="456"/>
      <c r="BO1" s="445" t="s">
        <v>385</v>
      </c>
      <c r="BP1" s="456"/>
      <c r="BQ1" s="445" t="s">
        <v>389</v>
      </c>
      <c r="BR1" s="456"/>
      <c r="BS1" s="445" t="s">
        <v>391</v>
      </c>
      <c r="BT1" s="456"/>
      <c r="BU1" s="450" t="s">
        <v>410</v>
      </c>
      <c r="BV1" s="444"/>
      <c r="BW1" s="445" t="s">
        <v>411</v>
      </c>
      <c r="BX1" s="444"/>
      <c r="BY1" s="445" t="s">
        <v>412</v>
      </c>
      <c r="BZ1" s="444"/>
      <c r="CA1" s="445" t="s">
        <v>413</v>
      </c>
      <c r="CB1" s="444"/>
      <c r="CC1" s="445" t="s">
        <v>439</v>
      </c>
      <c r="CD1" s="444"/>
      <c r="CE1" s="445" t="s">
        <v>459</v>
      </c>
      <c r="CF1" s="444"/>
      <c r="CG1" s="445" t="s">
        <v>460</v>
      </c>
      <c r="CH1" s="444"/>
      <c r="CI1" s="445" t="s">
        <v>461</v>
      </c>
      <c r="CJ1" s="444"/>
      <c r="CK1" s="445" t="s">
        <v>479</v>
      </c>
      <c r="CL1" s="444"/>
      <c r="CM1" s="445" t="s">
        <v>475</v>
      </c>
      <c r="CN1" s="444"/>
      <c r="CO1" s="445" t="s">
        <v>475</v>
      </c>
      <c r="CP1" s="444"/>
    </row>
    <row r="2" spans="1:99" x14ac:dyDescent="0.2">
      <c r="A2" s="457"/>
      <c r="B2" s="460"/>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U2" s="191"/>
    </row>
    <row r="3" spans="1:99" ht="14.25" customHeight="1" thickBot="1" x14ac:dyDescent="0.25">
      <c r="A3" s="458"/>
      <c r="B3" s="461"/>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1">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row>
    <row r="4" spans="1:99"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77">
        <v>25300</v>
      </c>
      <c r="AT4" s="374">
        <v>2315</v>
      </c>
      <c r="AU4" s="377">
        <v>26405</v>
      </c>
      <c r="AV4" s="374">
        <v>2389</v>
      </c>
      <c r="AW4" s="381">
        <v>27243</v>
      </c>
      <c r="AX4" s="107">
        <v>2450</v>
      </c>
      <c r="AY4" s="377">
        <v>28076</v>
      </c>
      <c r="AZ4" s="376">
        <v>2500</v>
      </c>
      <c r="BA4" s="377">
        <v>29199</v>
      </c>
      <c r="BB4" s="374">
        <v>2567</v>
      </c>
      <c r="BC4" s="377">
        <v>30286</v>
      </c>
      <c r="BD4" s="374">
        <v>2648</v>
      </c>
      <c r="BE4" s="106">
        <v>31247</v>
      </c>
      <c r="BF4" s="378">
        <v>2727</v>
      </c>
      <c r="BG4" s="377">
        <v>32300</v>
      </c>
      <c r="BH4" s="376">
        <v>2817</v>
      </c>
      <c r="BI4" s="377">
        <v>33381</v>
      </c>
      <c r="BJ4" s="374">
        <v>2953</v>
      </c>
      <c r="BK4" s="377">
        <v>34399</v>
      </c>
      <c r="BL4" s="374">
        <v>3027</v>
      </c>
      <c r="BM4" s="106">
        <v>35500</v>
      </c>
      <c r="BN4" s="378">
        <v>3106</v>
      </c>
      <c r="BO4" s="377">
        <v>36572</v>
      </c>
      <c r="BP4" s="376">
        <v>3196</v>
      </c>
      <c r="BQ4" s="377">
        <v>37774</v>
      </c>
      <c r="BR4" s="374">
        <v>3301</v>
      </c>
      <c r="BS4" s="377">
        <v>38878</v>
      </c>
      <c r="BT4" s="373">
        <v>3410</v>
      </c>
      <c r="BU4" s="381">
        <v>39939</v>
      </c>
      <c r="BV4" s="378">
        <v>3480</v>
      </c>
      <c r="BW4" s="377">
        <v>41160</v>
      </c>
      <c r="BX4" s="376">
        <v>3588</v>
      </c>
      <c r="BY4" s="377">
        <v>42339</v>
      </c>
      <c r="BZ4" s="374">
        <v>3703</v>
      </c>
      <c r="CA4" s="377">
        <v>43385</v>
      </c>
      <c r="CB4" s="373">
        <v>3813</v>
      </c>
      <c r="CC4" s="377">
        <v>44617</v>
      </c>
      <c r="CD4" s="373">
        <v>3894</v>
      </c>
      <c r="CE4" s="377">
        <v>45749</v>
      </c>
      <c r="CF4" s="373">
        <v>3994</v>
      </c>
      <c r="CG4" s="377">
        <v>48584</v>
      </c>
      <c r="CH4" s="373">
        <v>4089</v>
      </c>
      <c r="CI4" s="377">
        <v>50011</v>
      </c>
      <c r="CJ4" s="373">
        <v>4193</v>
      </c>
      <c r="CK4" s="377">
        <v>51379</v>
      </c>
      <c r="CL4" s="373">
        <v>4294</v>
      </c>
      <c r="CM4" s="377">
        <v>51522</v>
      </c>
      <c r="CN4" s="373">
        <v>4306</v>
      </c>
      <c r="CO4" s="377">
        <v>52958</v>
      </c>
      <c r="CP4" s="373">
        <v>4415</v>
      </c>
      <c r="CQ4" s="372"/>
      <c r="CR4" s="372"/>
      <c r="CS4" s="426" t="s">
        <v>67</v>
      </c>
      <c r="CT4" s="427"/>
    </row>
    <row r="5" spans="1:99"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1">
        <v>3839</v>
      </c>
      <c r="BU5" s="209">
        <v>74172</v>
      </c>
      <c r="BV5" s="246">
        <v>3936</v>
      </c>
      <c r="BW5" s="110">
        <v>75845</v>
      </c>
      <c r="BX5" s="112">
        <v>4049</v>
      </c>
      <c r="BY5" s="110">
        <v>77421</v>
      </c>
      <c r="BZ5" s="246">
        <v>4154</v>
      </c>
      <c r="CA5" s="110">
        <v>78760</v>
      </c>
      <c r="CB5" s="331">
        <v>4250</v>
      </c>
      <c r="CC5" s="110">
        <v>80139</v>
      </c>
      <c r="CD5" s="331">
        <v>4312</v>
      </c>
      <c r="CE5" s="110">
        <v>81297</v>
      </c>
      <c r="CF5" s="331">
        <v>4415</v>
      </c>
      <c r="CG5" s="110">
        <v>81664</v>
      </c>
      <c r="CH5" s="331">
        <v>4516</v>
      </c>
      <c r="CI5" s="110">
        <v>83016</v>
      </c>
      <c r="CJ5" s="331">
        <v>4617</v>
      </c>
      <c r="CK5" s="110">
        <v>84388</v>
      </c>
      <c r="CL5" s="331">
        <v>4705</v>
      </c>
      <c r="CM5" s="110">
        <v>85429</v>
      </c>
      <c r="CN5" s="331">
        <v>4684</v>
      </c>
      <c r="CO5" s="110">
        <v>86748</v>
      </c>
      <c r="CP5" s="331">
        <v>4778</v>
      </c>
      <c r="CQ5" s="247"/>
      <c r="CR5" s="247"/>
    </row>
    <row r="6" spans="1:99"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1">
        <v>14377</v>
      </c>
      <c r="BU6" s="209">
        <v>3037937</v>
      </c>
      <c r="BV6" s="111">
        <v>14739</v>
      </c>
      <c r="BW6" s="110">
        <v>3228000</v>
      </c>
      <c r="BX6" s="112">
        <v>15162</v>
      </c>
      <c r="BY6" s="110">
        <v>3391019</v>
      </c>
      <c r="BZ6" s="246">
        <v>15566</v>
      </c>
      <c r="CA6" s="110">
        <v>3522843</v>
      </c>
      <c r="CB6" s="331">
        <v>15920</v>
      </c>
      <c r="CC6" s="110">
        <v>3707328</v>
      </c>
      <c r="CD6" s="331">
        <v>16258</v>
      </c>
      <c r="CE6" s="110">
        <v>3879798</v>
      </c>
      <c r="CF6" s="331">
        <v>16618</v>
      </c>
      <c r="CG6" s="110">
        <v>4060987</v>
      </c>
      <c r="CH6" s="331">
        <v>16957</v>
      </c>
      <c r="CI6" s="110">
        <v>4217346</v>
      </c>
      <c r="CJ6" s="331">
        <v>17302</v>
      </c>
      <c r="CK6" s="110">
        <v>4386647</v>
      </c>
      <c r="CL6" s="331">
        <v>17718</v>
      </c>
      <c r="CM6" s="110">
        <v>4576774</v>
      </c>
      <c r="CN6" s="331">
        <v>17712</v>
      </c>
      <c r="CO6" s="110">
        <v>4743257</v>
      </c>
      <c r="CP6" s="331">
        <v>18086</v>
      </c>
      <c r="CQ6" s="247"/>
      <c r="CR6" s="247"/>
    </row>
    <row r="7" spans="1:99"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1">
        <v>9016</v>
      </c>
      <c r="BU7" s="209">
        <v>157720</v>
      </c>
      <c r="BV7" s="111">
        <v>9398</v>
      </c>
      <c r="BW7" s="110">
        <v>162300</v>
      </c>
      <c r="BX7" s="112">
        <v>9785</v>
      </c>
      <c r="BY7" s="110">
        <v>166673</v>
      </c>
      <c r="BZ7" s="246">
        <v>10184</v>
      </c>
      <c r="CA7" s="110">
        <v>170917</v>
      </c>
      <c r="CB7" s="331">
        <v>10570</v>
      </c>
      <c r="CC7" s="110">
        <v>176083</v>
      </c>
      <c r="CD7" s="331">
        <v>10991</v>
      </c>
      <c r="CE7" s="110">
        <v>180207</v>
      </c>
      <c r="CF7" s="331">
        <v>11384</v>
      </c>
      <c r="CG7" s="110">
        <v>186392</v>
      </c>
      <c r="CH7" s="331">
        <v>11825</v>
      </c>
      <c r="CI7" s="110">
        <v>191305</v>
      </c>
      <c r="CJ7" s="331">
        <v>12230</v>
      </c>
      <c r="CK7" s="110">
        <v>196480</v>
      </c>
      <c r="CL7" s="331">
        <v>12665</v>
      </c>
      <c r="CM7" s="110">
        <v>200659</v>
      </c>
      <c r="CN7" s="331">
        <v>12989</v>
      </c>
      <c r="CO7" s="110">
        <v>205557</v>
      </c>
      <c r="CP7" s="331">
        <v>13449</v>
      </c>
      <c r="CQ7" s="247"/>
      <c r="CR7" s="247"/>
    </row>
    <row r="8" spans="1:99"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1">
        <v>10650</v>
      </c>
      <c r="BU8" s="209">
        <v>870326</v>
      </c>
      <c r="BV8" s="111">
        <v>10931</v>
      </c>
      <c r="BW8" s="110">
        <v>894045</v>
      </c>
      <c r="BX8" s="112">
        <v>11272</v>
      </c>
      <c r="BY8" s="110">
        <v>917606</v>
      </c>
      <c r="BZ8" s="246">
        <v>11649</v>
      </c>
      <c r="CA8" s="110">
        <v>936859</v>
      </c>
      <c r="CB8" s="331">
        <v>11974</v>
      </c>
      <c r="CC8" s="110">
        <v>960763</v>
      </c>
      <c r="CD8" s="331">
        <v>12316</v>
      </c>
      <c r="CE8" s="110">
        <v>980913</v>
      </c>
      <c r="CF8" s="331">
        <v>12660</v>
      </c>
      <c r="CG8" s="110">
        <v>1008645</v>
      </c>
      <c r="CH8" s="331">
        <v>13013</v>
      </c>
      <c r="CI8" s="110">
        <v>1030791</v>
      </c>
      <c r="CJ8" s="331">
        <v>13326</v>
      </c>
      <c r="CK8" s="110">
        <v>1052367</v>
      </c>
      <c r="CL8" s="331">
        <v>13662</v>
      </c>
      <c r="CM8" s="110">
        <v>1074553</v>
      </c>
      <c r="CN8" s="331">
        <v>13839</v>
      </c>
      <c r="CO8" s="110">
        <v>1097669</v>
      </c>
      <c r="CP8" s="331">
        <v>14222</v>
      </c>
      <c r="CQ8" s="247"/>
      <c r="CR8" s="247"/>
    </row>
    <row r="9" spans="1:99"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1">
        <v>6719</v>
      </c>
      <c r="BU9" s="209">
        <v>10520</v>
      </c>
      <c r="BV9" s="111">
        <v>6807</v>
      </c>
      <c r="BW9" s="110">
        <v>10742</v>
      </c>
      <c r="BX9" s="112">
        <v>6910</v>
      </c>
      <c r="BY9" s="110">
        <v>10966</v>
      </c>
      <c r="BZ9" s="246">
        <v>7025</v>
      </c>
      <c r="CA9" s="110">
        <v>11164</v>
      </c>
      <c r="CB9" s="331">
        <v>7106</v>
      </c>
      <c r="CC9" s="110">
        <v>11415</v>
      </c>
      <c r="CD9" s="331">
        <v>7204</v>
      </c>
      <c r="CE9" s="110">
        <v>11699</v>
      </c>
      <c r="CF9" s="331">
        <v>7299</v>
      </c>
      <c r="CG9" s="110">
        <v>12302</v>
      </c>
      <c r="CH9" s="331">
        <v>7419</v>
      </c>
      <c r="CI9" s="110">
        <v>12559</v>
      </c>
      <c r="CJ9" s="331">
        <v>7522</v>
      </c>
      <c r="CK9" s="110">
        <v>12825</v>
      </c>
      <c r="CL9" s="331">
        <v>7638</v>
      </c>
      <c r="CM9" s="110">
        <v>12842</v>
      </c>
      <c r="CN9" s="331">
        <v>7606</v>
      </c>
      <c r="CO9" s="110">
        <v>13172</v>
      </c>
      <c r="CP9" s="331">
        <v>7720</v>
      </c>
      <c r="CQ9" s="247"/>
      <c r="CR9" s="247"/>
    </row>
    <row r="10" spans="1:99"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1">
        <v>103962</v>
      </c>
      <c r="BU10" s="209">
        <v>1182046</v>
      </c>
      <c r="BV10" s="111">
        <v>106529</v>
      </c>
      <c r="BW10" s="110">
        <v>1211423</v>
      </c>
      <c r="BX10" s="112">
        <v>109159</v>
      </c>
      <c r="BY10" s="110">
        <v>1240435</v>
      </c>
      <c r="BZ10" s="246">
        <v>111731</v>
      </c>
      <c r="CA10" s="110">
        <v>1260364</v>
      </c>
      <c r="CB10" s="331">
        <v>113933</v>
      </c>
      <c r="CC10" s="110">
        <v>1290377</v>
      </c>
      <c r="CD10" s="331">
        <v>116072</v>
      </c>
      <c r="CE10" s="110">
        <v>1315953</v>
      </c>
      <c r="CF10" s="331">
        <v>118162</v>
      </c>
      <c r="CG10" s="110">
        <v>1365522</v>
      </c>
      <c r="CH10" s="331">
        <v>120278</v>
      </c>
      <c r="CI10" s="110">
        <v>1392077</v>
      </c>
      <c r="CJ10" s="331">
        <v>122263</v>
      </c>
      <c r="CK10" s="110">
        <v>1421908</v>
      </c>
      <c r="CL10" s="331">
        <v>124563</v>
      </c>
      <c r="CM10" s="110">
        <v>1435990</v>
      </c>
      <c r="CN10" s="331">
        <v>126347</v>
      </c>
      <c r="CO10" s="110">
        <v>1467529</v>
      </c>
      <c r="CP10" s="331">
        <v>128789</v>
      </c>
      <c r="CQ10" s="247"/>
      <c r="CR10" s="247"/>
    </row>
    <row r="11" spans="1:99"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1">
        <v>24500</v>
      </c>
      <c r="BU11" s="209">
        <v>113334</v>
      </c>
      <c r="BV11" s="111">
        <v>25194</v>
      </c>
      <c r="BW11" s="110">
        <v>116639</v>
      </c>
      <c r="BX11" s="112">
        <v>25987</v>
      </c>
      <c r="BY11" s="110">
        <v>120079</v>
      </c>
      <c r="BZ11" s="246">
        <v>26748</v>
      </c>
      <c r="CA11" s="110">
        <v>123369</v>
      </c>
      <c r="CB11" s="331">
        <v>27585</v>
      </c>
      <c r="CC11" s="110">
        <v>126788</v>
      </c>
      <c r="CD11" s="331">
        <v>28140</v>
      </c>
      <c r="CE11" s="110">
        <v>129874</v>
      </c>
      <c r="CF11" s="331">
        <v>28864</v>
      </c>
      <c r="CG11" s="110">
        <v>136369</v>
      </c>
      <c r="CH11" s="331">
        <v>29601</v>
      </c>
      <c r="CI11" s="110">
        <v>140238</v>
      </c>
      <c r="CJ11" s="331">
        <v>30343</v>
      </c>
      <c r="CK11" s="110">
        <v>143807</v>
      </c>
      <c r="CL11" s="331">
        <v>30991</v>
      </c>
      <c r="CM11" s="110">
        <v>144979</v>
      </c>
      <c r="CN11" s="331">
        <v>30831</v>
      </c>
      <c r="CO11" s="110">
        <v>148530</v>
      </c>
      <c r="CP11" s="331">
        <v>31594</v>
      </c>
      <c r="CQ11" s="247"/>
      <c r="CR11" s="247"/>
    </row>
    <row r="12" spans="1:99"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1">
        <v>336</v>
      </c>
      <c r="BU12" s="209">
        <v>8834</v>
      </c>
      <c r="BV12" s="111">
        <v>343</v>
      </c>
      <c r="BW12" s="110">
        <v>9033</v>
      </c>
      <c r="BX12" s="112">
        <v>349</v>
      </c>
      <c r="BY12" s="110">
        <v>9244</v>
      </c>
      <c r="BZ12" s="246">
        <v>362</v>
      </c>
      <c r="CA12" s="110">
        <v>9427</v>
      </c>
      <c r="CB12" s="331">
        <v>371</v>
      </c>
      <c r="CC12" s="110">
        <v>9634</v>
      </c>
      <c r="CD12" s="331">
        <v>377</v>
      </c>
      <c r="CE12" s="110">
        <v>9793</v>
      </c>
      <c r="CF12" s="331">
        <v>391</v>
      </c>
      <c r="CG12" s="110">
        <v>9894</v>
      </c>
      <c r="CH12" s="331">
        <v>400</v>
      </c>
      <c r="CI12" s="110">
        <v>10082</v>
      </c>
      <c r="CJ12" s="331">
        <v>412</v>
      </c>
      <c r="CK12" s="110">
        <v>10248</v>
      </c>
      <c r="CL12" s="331">
        <v>419</v>
      </c>
      <c r="CM12" s="110">
        <v>10410</v>
      </c>
      <c r="CN12" s="331">
        <v>415</v>
      </c>
      <c r="CO12" s="110">
        <v>10587</v>
      </c>
      <c r="CP12" s="331">
        <v>426</v>
      </c>
      <c r="CQ12" s="247"/>
      <c r="CR12" s="247"/>
    </row>
    <row r="13" spans="1:99"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1">
        <v>1556</v>
      </c>
      <c r="BU13" s="209">
        <v>6817</v>
      </c>
      <c r="BV13" s="111">
        <v>1589</v>
      </c>
      <c r="BW13" s="110">
        <v>7009</v>
      </c>
      <c r="BX13" s="112">
        <v>1632</v>
      </c>
      <c r="BY13" s="110">
        <v>7204</v>
      </c>
      <c r="BZ13" s="246">
        <v>1662</v>
      </c>
      <c r="CA13" s="110">
        <v>7380</v>
      </c>
      <c r="CB13" s="331">
        <v>1701</v>
      </c>
      <c r="CC13" s="203">
        <v>7533</v>
      </c>
      <c r="CD13" s="331">
        <v>1741</v>
      </c>
      <c r="CE13" s="203">
        <v>7691</v>
      </c>
      <c r="CF13" s="331">
        <v>1772</v>
      </c>
      <c r="CG13" s="203">
        <v>7959</v>
      </c>
      <c r="CH13" s="331">
        <v>1796</v>
      </c>
      <c r="CI13" s="203">
        <v>8185</v>
      </c>
      <c r="CJ13" s="331">
        <v>1828</v>
      </c>
      <c r="CK13" s="203">
        <v>8356</v>
      </c>
      <c r="CL13" s="331">
        <v>1862</v>
      </c>
      <c r="CM13" s="203">
        <v>8547</v>
      </c>
      <c r="CN13" s="331">
        <v>1838</v>
      </c>
      <c r="CO13" s="203">
        <v>8718</v>
      </c>
      <c r="CP13" s="331">
        <v>1868</v>
      </c>
      <c r="CQ13" s="247"/>
      <c r="CR13" s="247"/>
    </row>
    <row r="14" spans="1:99"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1">
        <v>20473</v>
      </c>
      <c r="BU14" s="209">
        <v>599537</v>
      </c>
      <c r="BV14" s="111">
        <v>21053</v>
      </c>
      <c r="BW14" s="110">
        <v>616235</v>
      </c>
      <c r="BX14" s="112">
        <v>21660</v>
      </c>
      <c r="BY14" s="110">
        <v>632183</v>
      </c>
      <c r="BZ14" s="246">
        <v>22211</v>
      </c>
      <c r="CA14" s="110">
        <v>646554</v>
      </c>
      <c r="CB14" s="331">
        <v>22727</v>
      </c>
      <c r="CC14" s="203">
        <v>665313</v>
      </c>
      <c r="CD14" s="331">
        <v>23247</v>
      </c>
      <c r="CE14" s="203">
        <v>680100</v>
      </c>
      <c r="CF14" s="331">
        <v>23800</v>
      </c>
      <c r="CG14" s="203">
        <v>701661</v>
      </c>
      <c r="CH14" s="331">
        <v>24276</v>
      </c>
      <c r="CI14" s="203">
        <v>719114</v>
      </c>
      <c r="CJ14" s="331">
        <v>24866</v>
      </c>
      <c r="CK14" s="203">
        <v>736388</v>
      </c>
      <c r="CL14" s="331">
        <v>25406</v>
      </c>
      <c r="CM14" s="203">
        <v>749763</v>
      </c>
      <c r="CN14" s="331">
        <v>25453</v>
      </c>
      <c r="CO14" s="203">
        <v>766209</v>
      </c>
      <c r="CP14" s="331">
        <v>26059</v>
      </c>
      <c r="CQ14" s="247"/>
      <c r="CR14" s="247"/>
    </row>
    <row r="15" spans="1:99"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1">
        <v>1765</v>
      </c>
      <c r="BU15" s="209">
        <v>24433</v>
      </c>
      <c r="BV15" s="111">
        <v>1835</v>
      </c>
      <c r="BW15" s="110">
        <v>25238</v>
      </c>
      <c r="BX15" s="112">
        <v>1896</v>
      </c>
      <c r="BY15" s="110">
        <v>26031</v>
      </c>
      <c r="BZ15" s="246">
        <v>1978</v>
      </c>
      <c r="CA15" s="110">
        <v>26681</v>
      </c>
      <c r="CB15" s="331">
        <v>2054</v>
      </c>
      <c r="CC15" s="203">
        <v>27604</v>
      </c>
      <c r="CD15" s="331">
        <v>2144</v>
      </c>
      <c r="CE15" s="203">
        <v>28332</v>
      </c>
      <c r="CF15" s="331">
        <v>2203</v>
      </c>
      <c r="CG15" s="203">
        <v>29544</v>
      </c>
      <c r="CH15" s="331">
        <v>2261</v>
      </c>
      <c r="CI15" s="203">
        <v>30443</v>
      </c>
      <c r="CJ15" s="331">
        <v>2330</v>
      </c>
      <c r="CK15" s="203">
        <v>31334</v>
      </c>
      <c r="CL15" s="331">
        <v>2396</v>
      </c>
      <c r="CM15" s="203">
        <v>32068</v>
      </c>
      <c r="CN15" s="331">
        <v>2414</v>
      </c>
      <c r="CO15" s="203">
        <v>32973</v>
      </c>
      <c r="CP15" s="331">
        <v>2476</v>
      </c>
      <c r="CQ15" s="247"/>
      <c r="CR15" s="247"/>
    </row>
    <row r="16" spans="1:99"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1">
        <v>501</v>
      </c>
      <c r="BU16" s="209">
        <v>4103</v>
      </c>
      <c r="BV16" s="111">
        <v>517</v>
      </c>
      <c r="BW16" s="110">
        <v>4185</v>
      </c>
      <c r="BX16" s="112">
        <v>545</v>
      </c>
      <c r="BY16" s="110">
        <v>4287</v>
      </c>
      <c r="BZ16" s="246">
        <v>564</v>
      </c>
      <c r="CA16" s="110">
        <v>4374</v>
      </c>
      <c r="CB16" s="331">
        <v>578</v>
      </c>
      <c r="CC16" s="203">
        <v>4479</v>
      </c>
      <c r="CD16" s="331">
        <v>600</v>
      </c>
      <c r="CE16" s="203">
        <v>4561</v>
      </c>
      <c r="CF16" s="331">
        <v>622</v>
      </c>
      <c r="CG16" s="203">
        <v>4872</v>
      </c>
      <c r="CH16" s="331">
        <v>647</v>
      </c>
      <c r="CI16" s="203">
        <v>4965</v>
      </c>
      <c r="CJ16" s="331">
        <v>658</v>
      </c>
      <c r="CK16" s="203">
        <v>5105</v>
      </c>
      <c r="CL16" s="331">
        <v>683</v>
      </c>
      <c r="CM16" s="203">
        <v>4970</v>
      </c>
      <c r="CN16" s="331">
        <v>703</v>
      </c>
      <c r="CO16" s="203">
        <v>5055</v>
      </c>
      <c r="CP16" s="331">
        <v>717</v>
      </c>
      <c r="CQ16" s="247"/>
      <c r="CR16" s="247"/>
    </row>
    <row r="17" spans="1:96"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1">
        <v>1305</v>
      </c>
      <c r="BU17" s="209">
        <v>11677</v>
      </c>
      <c r="BV17" s="111">
        <v>1337</v>
      </c>
      <c r="BW17" s="110">
        <v>11937</v>
      </c>
      <c r="BX17" s="112">
        <v>1369</v>
      </c>
      <c r="BY17" s="110">
        <v>12184</v>
      </c>
      <c r="BZ17" s="246">
        <v>1408</v>
      </c>
      <c r="CA17" s="110">
        <v>12390</v>
      </c>
      <c r="CB17" s="331">
        <v>1450</v>
      </c>
      <c r="CC17" s="203">
        <v>12665</v>
      </c>
      <c r="CD17" s="331">
        <v>1488</v>
      </c>
      <c r="CE17" s="203">
        <v>12889</v>
      </c>
      <c r="CF17" s="331">
        <v>1512</v>
      </c>
      <c r="CG17" s="203">
        <v>13442</v>
      </c>
      <c r="CH17" s="331">
        <v>1544</v>
      </c>
      <c r="CI17" s="203">
        <v>13699</v>
      </c>
      <c r="CJ17" s="331">
        <v>1580</v>
      </c>
      <c r="CK17" s="203">
        <v>13904</v>
      </c>
      <c r="CL17" s="331">
        <v>1610</v>
      </c>
      <c r="CM17" s="203">
        <v>13812</v>
      </c>
      <c r="CN17" s="331">
        <v>1596</v>
      </c>
      <c r="CO17" s="203">
        <v>14049</v>
      </c>
      <c r="CP17" s="331">
        <v>1624</v>
      </c>
      <c r="CQ17" s="247"/>
      <c r="CR17" s="247"/>
    </row>
    <row r="18" spans="1:96"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1">
        <v>2653</v>
      </c>
      <c r="BU18" s="209">
        <v>27774</v>
      </c>
      <c r="BV18" s="111">
        <v>2726</v>
      </c>
      <c r="BW18" s="110">
        <v>28480</v>
      </c>
      <c r="BX18" s="112">
        <v>2789</v>
      </c>
      <c r="BY18" s="110">
        <v>29222</v>
      </c>
      <c r="BZ18" s="246">
        <v>2874</v>
      </c>
      <c r="CA18" s="110">
        <v>29754</v>
      </c>
      <c r="CB18" s="331">
        <v>2953</v>
      </c>
      <c r="CC18" s="203">
        <v>30465</v>
      </c>
      <c r="CD18" s="331">
        <v>3029</v>
      </c>
      <c r="CE18" s="203">
        <v>31226</v>
      </c>
      <c r="CF18" s="331">
        <v>3108</v>
      </c>
      <c r="CG18" s="203">
        <v>32320</v>
      </c>
      <c r="CH18" s="331">
        <v>3194</v>
      </c>
      <c r="CI18" s="203">
        <v>33050</v>
      </c>
      <c r="CJ18" s="331">
        <v>3258</v>
      </c>
      <c r="CK18" s="203">
        <v>33703</v>
      </c>
      <c r="CL18" s="331">
        <v>3327</v>
      </c>
      <c r="CM18" s="203">
        <v>34231</v>
      </c>
      <c r="CN18" s="331">
        <v>3334</v>
      </c>
      <c r="CO18" s="203">
        <v>34947</v>
      </c>
      <c r="CP18" s="331">
        <v>3428</v>
      </c>
      <c r="CQ18" s="247"/>
      <c r="CR18" s="247"/>
    </row>
    <row r="19" spans="1:96"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1">
        <v>2805</v>
      </c>
      <c r="BU19" s="209">
        <v>16850</v>
      </c>
      <c r="BV19" s="111">
        <v>2870</v>
      </c>
      <c r="BW19" s="110">
        <v>17144</v>
      </c>
      <c r="BX19" s="112">
        <v>2948</v>
      </c>
      <c r="BY19" s="110">
        <v>17472</v>
      </c>
      <c r="BZ19" s="246">
        <v>3039</v>
      </c>
      <c r="CA19" s="110">
        <v>17714</v>
      </c>
      <c r="CB19" s="331">
        <v>3113</v>
      </c>
      <c r="CC19" s="203">
        <v>18067</v>
      </c>
      <c r="CD19" s="331">
        <v>3175</v>
      </c>
      <c r="CE19" s="203">
        <v>18359</v>
      </c>
      <c r="CF19" s="331">
        <v>3259</v>
      </c>
      <c r="CG19" s="203">
        <v>19012</v>
      </c>
      <c r="CH19" s="331">
        <v>3326</v>
      </c>
      <c r="CI19" s="203">
        <v>19340</v>
      </c>
      <c r="CJ19" s="331">
        <v>3396</v>
      </c>
      <c r="CK19" s="203">
        <v>19629</v>
      </c>
      <c r="CL19" s="331">
        <v>3473</v>
      </c>
      <c r="CM19" s="203">
        <v>19722</v>
      </c>
      <c r="CN19" s="331">
        <v>3483</v>
      </c>
      <c r="CO19" s="203">
        <v>20018</v>
      </c>
      <c r="CP19" s="331">
        <v>3559</v>
      </c>
      <c r="CQ19" s="247"/>
      <c r="CR19" s="247"/>
    </row>
    <row r="20" spans="1:96"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1">
        <v>3058</v>
      </c>
      <c r="BU20" s="209">
        <v>18306</v>
      </c>
      <c r="BV20" s="111">
        <v>3151</v>
      </c>
      <c r="BW20" s="110">
        <v>18917</v>
      </c>
      <c r="BX20" s="112">
        <v>3244</v>
      </c>
      <c r="BY20" s="110">
        <v>19489</v>
      </c>
      <c r="BZ20" s="246">
        <v>3343</v>
      </c>
      <c r="CA20" s="110">
        <v>19943</v>
      </c>
      <c r="CB20" s="331">
        <v>3423</v>
      </c>
      <c r="CC20" s="203">
        <v>20570</v>
      </c>
      <c r="CD20" s="331">
        <v>3518</v>
      </c>
      <c r="CE20" s="203">
        <v>21070</v>
      </c>
      <c r="CF20" s="331">
        <v>3606</v>
      </c>
      <c r="CG20" s="203">
        <v>21834</v>
      </c>
      <c r="CH20" s="331">
        <v>3726</v>
      </c>
      <c r="CI20" s="203">
        <v>22364</v>
      </c>
      <c r="CJ20" s="331">
        <v>3841</v>
      </c>
      <c r="CK20" s="203">
        <v>22912</v>
      </c>
      <c r="CL20" s="331">
        <v>3948</v>
      </c>
      <c r="CM20" s="203">
        <v>23390</v>
      </c>
      <c r="CN20" s="331">
        <v>3960</v>
      </c>
      <c r="CO20" s="203">
        <v>23964</v>
      </c>
      <c r="CP20" s="331">
        <v>4082</v>
      </c>
      <c r="CQ20" s="247"/>
      <c r="CR20" s="247"/>
    </row>
    <row r="21" spans="1:96"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47" t="s">
        <v>58</v>
      </c>
      <c r="R21" s="259">
        <v>1827</v>
      </c>
      <c r="S21" s="347" t="s">
        <v>58</v>
      </c>
      <c r="T21" s="259">
        <v>1961</v>
      </c>
      <c r="U21" s="347" t="s">
        <v>58</v>
      </c>
      <c r="V21" s="259">
        <v>2098</v>
      </c>
      <c r="W21" s="347" t="s">
        <v>58</v>
      </c>
      <c r="X21" s="259">
        <v>2213</v>
      </c>
      <c r="Y21" s="347" t="s">
        <v>58</v>
      </c>
      <c r="Z21" s="259">
        <v>2348</v>
      </c>
      <c r="AA21" s="347" t="s">
        <v>58</v>
      </c>
      <c r="AB21" s="259">
        <v>2506</v>
      </c>
      <c r="AC21" s="347" t="s">
        <v>58</v>
      </c>
      <c r="AD21" s="259">
        <v>2665</v>
      </c>
      <c r="AE21" s="347" t="s">
        <v>58</v>
      </c>
      <c r="AF21" s="259">
        <v>2835</v>
      </c>
      <c r="AG21" s="347" t="s">
        <v>58</v>
      </c>
      <c r="AH21" s="259">
        <v>3006</v>
      </c>
      <c r="AI21" s="347" t="s">
        <v>58</v>
      </c>
      <c r="AJ21" s="259">
        <v>3219</v>
      </c>
      <c r="AK21" s="347" t="s">
        <v>58</v>
      </c>
      <c r="AL21" s="259">
        <v>3374</v>
      </c>
      <c r="AM21" s="347" t="s">
        <v>58</v>
      </c>
      <c r="AN21" s="259">
        <v>3559</v>
      </c>
      <c r="AO21" s="347" t="s">
        <v>58</v>
      </c>
      <c r="AP21" s="259">
        <v>3758</v>
      </c>
      <c r="AQ21" s="347" t="s">
        <v>58</v>
      </c>
      <c r="AR21" s="259">
        <v>3934</v>
      </c>
      <c r="AS21" s="348" t="s">
        <v>58</v>
      </c>
      <c r="AT21" s="246">
        <v>4085</v>
      </c>
      <c r="AU21" s="348" t="s">
        <v>58</v>
      </c>
      <c r="AV21" s="246">
        <v>4279</v>
      </c>
      <c r="AW21" s="348" t="s">
        <v>58</v>
      </c>
      <c r="AX21" s="112">
        <v>4469</v>
      </c>
      <c r="AY21" s="348" t="s">
        <v>58</v>
      </c>
      <c r="AZ21" s="112">
        <v>4663</v>
      </c>
      <c r="BA21" s="348" t="s">
        <v>58</v>
      </c>
      <c r="BB21" s="112">
        <v>4924</v>
      </c>
      <c r="BC21" s="348"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1">
        <v>7635</v>
      </c>
      <c r="BU21" s="209">
        <v>129604</v>
      </c>
      <c r="BV21" s="111">
        <v>8008</v>
      </c>
      <c r="BW21" s="110">
        <v>145469</v>
      </c>
      <c r="BX21" s="112">
        <v>8375</v>
      </c>
      <c r="BY21" s="110">
        <v>163046</v>
      </c>
      <c r="BZ21" s="246">
        <v>8719</v>
      </c>
      <c r="CA21" s="110">
        <v>177104</v>
      </c>
      <c r="CB21" s="331">
        <v>9059</v>
      </c>
      <c r="CC21" s="110">
        <v>195281</v>
      </c>
      <c r="CD21" s="331">
        <v>9420</v>
      </c>
      <c r="CE21" s="110">
        <v>213206</v>
      </c>
      <c r="CF21" s="331">
        <v>9770</v>
      </c>
      <c r="CG21" s="110">
        <v>246515</v>
      </c>
      <c r="CH21" s="331">
        <v>10152</v>
      </c>
      <c r="CI21" s="110">
        <v>274496</v>
      </c>
      <c r="CJ21" s="331">
        <v>10489</v>
      </c>
      <c r="CK21" s="110">
        <v>300774</v>
      </c>
      <c r="CL21" s="331">
        <v>10847</v>
      </c>
      <c r="CM21" s="110">
        <v>340886</v>
      </c>
      <c r="CN21" s="331">
        <v>11166</v>
      </c>
      <c r="CO21" s="110">
        <v>383446</v>
      </c>
      <c r="CP21" s="331">
        <v>11508</v>
      </c>
      <c r="CQ21" s="247"/>
      <c r="CR21" s="247"/>
    </row>
    <row r="22" spans="1:96"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1">
        <v>117576</v>
      </c>
      <c r="BU22" s="209">
        <v>3293555</v>
      </c>
      <c r="BV22" s="111">
        <v>120272</v>
      </c>
      <c r="BW22" s="110">
        <v>3375132</v>
      </c>
      <c r="BX22" s="112">
        <v>128679</v>
      </c>
      <c r="BY22" s="110">
        <v>3473082</v>
      </c>
      <c r="BZ22" s="246">
        <v>137248</v>
      </c>
      <c r="CA22" s="110">
        <v>3510661</v>
      </c>
      <c r="CB22" s="331">
        <v>140959</v>
      </c>
      <c r="CC22" s="203">
        <v>3536280</v>
      </c>
      <c r="CD22" s="331">
        <v>143412</v>
      </c>
      <c r="CE22" s="203">
        <v>3614499</v>
      </c>
      <c r="CF22" s="331">
        <v>152051</v>
      </c>
      <c r="CG22" s="203">
        <v>3715986</v>
      </c>
      <c r="CH22" s="331">
        <v>158896</v>
      </c>
      <c r="CI22" s="203">
        <v>3758596</v>
      </c>
      <c r="CJ22" s="331">
        <v>162986</v>
      </c>
      <c r="CK22" s="203">
        <v>3782914</v>
      </c>
      <c r="CL22" s="331">
        <v>165719</v>
      </c>
      <c r="CM22" s="203">
        <v>3846506</v>
      </c>
      <c r="CN22" s="331">
        <v>173337</v>
      </c>
      <c r="CO22" s="203">
        <v>3928453</v>
      </c>
      <c r="CP22" s="331">
        <v>181331</v>
      </c>
      <c r="CQ22" s="247"/>
      <c r="CR22" s="247"/>
    </row>
    <row r="23" spans="1:96"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1">
        <v>1007</v>
      </c>
      <c r="BU23" s="209">
        <v>260305</v>
      </c>
      <c r="BV23" s="111">
        <v>1029</v>
      </c>
      <c r="BW23" s="110">
        <v>268624</v>
      </c>
      <c r="BX23" s="112">
        <v>1083</v>
      </c>
      <c r="BY23" s="110">
        <v>283085</v>
      </c>
      <c r="BZ23" s="246">
        <v>1192</v>
      </c>
      <c r="CA23" s="110">
        <v>289086</v>
      </c>
      <c r="CB23" s="331">
        <v>1242</v>
      </c>
      <c r="CC23" s="203">
        <v>294158</v>
      </c>
      <c r="CD23" s="331">
        <v>1273</v>
      </c>
      <c r="CE23" s="203">
        <v>303551</v>
      </c>
      <c r="CF23" s="331">
        <v>1333</v>
      </c>
      <c r="CG23" s="203">
        <v>318792</v>
      </c>
      <c r="CH23" s="331">
        <v>1415</v>
      </c>
      <c r="CI23" s="203">
        <v>326118</v>
      </c>
      <c r="CJ23" s="331">
        <v>1447</v>
      </c>
      <c r="CK23" s="203">
        <v>331260</v>
      </c>
      <c r="CL23" s="331">
        <v>1476</v>
      </c>
      <c r="CM23" s="203">
        <v>340373</v>
      </c>
      <c r="CN23" s="331">
        <v>1510</v>
      </c>
      <c r="CO23" s="203">
        <v>355742</v>
      </c>
      <c r="CP23" s="331">
        <v>1587</v>
      </c>
      <c r="CQ23" s="247"/>
      <c r="CR23" s="247"/>
    </row>
    <row r="24" spans="1:96"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1">
        <v>217649</v>
      </c>
      <c r="BU24" s="209">
        <v>2708856</v>
      </c>
      <c r="BV24" s="111">
        <v>221944</v>
      </c>
      <c r="BW24" s="110">
        <v>2750700</v>
      </c>
      <c r="BX24" s="112">
        <v>227172</v>
      </c>
      <c r="BY24" s="110">
        <v>2793826</v>
      </c>
      <c r="BZ24" s="246">
        <v>232879</v>
      </c>
      <c r="CA24" s="110">
        <v>2818834</v>
      </c>
      <c r="CB24" s="331">
        <v>237786</v>
      </c>
      <c r="CC24" s="203">
        <v>2854430</v>
      </c>
      <c r="CD24" s="331">
        <v>241437</v>
      </c>
      <c r="CE24" s="203">
        <v>2892603</v>
      </c>
      <c r="CF24" s="331">
        <v>245576</v>
      </c>
      <c r="CG24" s="203">
        <v>3001910</v>
      </c>
      <c r="CH24" s="331">
        <v>250333</v>
      </c>
      <c r="CI24" s="203">
        <v>3039006</v>
      </c>
      <c r="CJ24" s="331">
        <v>254478</v>
      </c>
      <c r="CK24" s="203">
        <v>3074374</v>
      </c>
      <c r="CL24" s="331">
        <v>258585</v>
      </c>
      <c r="CM24" s="203">
        <v>3064413</v>
      </c>
      <c r="CN24" s="331">
        <v>262688</v>
      </c>
      <c r="CO24" s="203">
        <v>3111119</v>
      </c>
      <c r="CP24" s="331">
        <v>268339</v>
      </c>
      <c r="CQ24" s="247"/>
      <c r="CR24" s="247"/>
    </row>
    <row r="25" spans="1:96"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1">
        <v>2256</v>
      </c>
      <c r="BU25" s="209">
        <v>12893</v>
      </c>
      <c r="BV25" s="111">
        <v>2348</v>
      </c>
      <c r="BW25" s="110">
        <v>13585</v>
      </c>
      <c r="BX25" s="112">
        <v>2406</v>
      </c>
      <c r="BY25" s="110">
        <v>14356</v>
      </c>
      <c r="BZ25" s="246">
        <v>2503</v>
      </c>
      <c r="CA25" s="110">
        <v>14938</v>
      </c>
      <c r="CB25" s="331">
        <v>2602</v>
      </c>
      <c r="CC25" s="203">
        <v>15614</v>
      </c>
      <c r="CD25" s="331">
        <v>2670</v>
      </c>
      <c r="CE25" s="203">
        <v>16367</v>
      </c>
      <c r="CF25" s="331">
        <v>2736</v>
      </c>
      <c r="CG25" s="203">
        <v>17292</v>
      </c>
      <c r="CH25" s="331">
        <v>2823</v>
      </c>
      <c r="CI25" s="203">
        <v>17996</v>
      </c>
      <c r="CJ25" s="331">
        <v>2898</v>
      </c>
      <c r="CK25" s="203">
        <v>18644</v>
      </c>
      <c r="CL25" s="331">
        <v>2979</v>
      </c>
      <c r="CM25" s="203">
        <v>19285</v>
      </c>
      <c r="CN25" s="331">
        <v>3052</v>
      </c>
      <c r="CO25" s="203">
        <v>19972</v>
      </c>
      <c r="CP25" s="331">
        <v>3140</v>
      </c>
      <c r="CQ25" s="247"/>
      <c r="CR25" s="247"/>
    </row>
    <row r="26" spans="1:96"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1">
        <v>134024</v>
      </c>
      <c r="BU26" s="209">
        <v>994613</v>
      </c>
      <c r="BV26" s="111">
        <v>138759</v>
      </c>
      <c r="BW26" s="110">
        <v>1031069</v>
      </c>
      <c r="BX26" s="112">
        <v>143140</v>
      </c>
      <c r="BY26" s="110">
        <v>1061035</v>
      </c>
      <c r="BZ26" s="246">
        <v>147543</v>
      </c>
      <c r="CA26" s="110">
        <v>1085239</v>
      </c>
      <c r="CB26" s="331">
        <v>150981</v>
      </c>
      <c r="CC26" s="203">
        <v>1115165</v>
      </c>
      <c r="CD26" s="331">
        <v>155208</v>
      </c>
      <c r="CE26" s="203">
        <v>1148814</v>
      </c>
      <c r="CF26" s="331">
        <v>159205</v>
      </c>
      <c r="CG26" s="203">
        <v>1186019</v>
      </c>
      <c r="CH26" s="331">
        <v>163595</v>
      </c>
      <c r="CI26" s="203">
        <v>1213831</v>
      </c>
      <c r="CJ26" s="331">
        <v>166984</v>
      </c>
      <c r="CK26" s="203">
        <v>1240114</v>
      </c>
      <c r="CL26" s="331">
        <v>171412</v>
      </c>
      <c r="CM26" s="203">
        <v>1270005</v>
      </c>
      <c r="CN26" s="331">
        <v>175091</v>
      </c>
      <c r="CO26" s="203">
        <v>1298649</v>
      </c>
      <c r="CP26" s="331">
        <v>178997</v>
      </c>
      <c r="CQ26" s="247"/>
      <c r="CR26" s="247"/>
    </row>
    <row r="27" spans="1:96" x14ac:dyDescent="0.2">
      <c r="A27" s="256">
        <v>24</v>
      </c>
      <c r="B27" s="358"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1">
        <v>6052</v>
      </c>
      <c r="BU27" s="209">
        <v>210208</v>
      </c>
      <c r="BV27" s="111">
        <v>6265</v>
      </c>
      <c r="BW27" s="110">
        <v>214339</v>
      </c>
      <c r="BX27" s="112">
        <v>6468</v>
      </c>
      <c r="BY27" s="110">
        <v>200962</v>
      </c>
      <c r="BZ27" s="246">
        <v>6673</v>
      </c>
      <c r="CA27" s="110">
        <v>204220</v>
      </c>
      <c r="CB27" s="331">
        <v>6841</v>
      </c>
      <c r="CC27" s="203">
        <v>208463</v>
      </c>
      <c r="CD27" s="331">
        <v>6999</v>
      </c>
      <c r="CE27" s="203">
        <v>212340</v>
      </c>
      <c r="CF27" s="331">
        <v>7190</v>
      </c>
      <c r="CG27" s="203">
        <v>217728</v>
      </c>
      <c r="CH27" s="331">
        <v>7355</v>
      </c>
      <c r="CI27" s="203">
        <v>221546</v>
      </c>
      <c r="CJ27" s="331">
        <v>7515</v>
      </c>
      <c r="CK27" s="203">
        <v>225293</v>
      </c>
      <c r="CL27" s="331">
        <v>7696</v>
      </c>
      <c r="CM27" s="203">
        <v>228344</v>
      </c>
      <c r="CN27" s="331">
        <v>7757</v>
      </c>
      <c r="CO27" s="203">
        <v>231943</v>
      </c>
      <c r="CP27" s="331">
        <v>7921</v>
      </c>
      <c r="CQ27" s="247"/>
      <c r="CR27" s="247"/>
    </row>
    <row r="28" spans="1:96" x14ac:dyDescent="0.2">
      <c r="A28" s="256">
        <v>25</v>
      </c>
      <c r="B28" s="358"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1">
        <v>5502</v>
      </c>
      <c r="BU28" s="209">
        <v>53337</v>
      </c>
      <c r="BV28" s="111">
        <v>5665</v>
      </c>
      <c r="BW28" s="110">
        <v>54923</v>
      </c>
      <c r="BX28" s="112">
        <v>5835</v>
      </c>
      <c r="BY28" s="110">
        <v>56514</v>
      </c>
      <c r="BZ28" s="246">
        <v>6031</v>
      </c>
      <c r="CA28" s="110">
        <v>57957</v>
      </c>
      <c r="CB28" s="331">
        <v>6209</v>
      </c>
      <c r="CC28" s="203">
        <v>59779</v>
      </c>
      <c r="CD28" s="331">
        <v>6346</v>
      </c>
      <c r="CE28" s="203">
        <v>61229</v>
      </c>
      <c r="CF28" s="331">
        <v>6509</v>
      </c>
      <c r="CG28" s="203">
        <v>63586</v>
      </c>
      <c r="CH28" s="331">
        <v>6660</v>
      </c>
      <c r="CI28" s="203">
        <v>65143</v>
      </c>
      <c r="CJ28" s="331">
        <v>6842</v>
      </c>
      <c r="CK28" s="203">
        <v>66725</v>
      </c>
      <c r="CL28" s="331">
        <v>7001</v>
      </c>
      <c r="CM28" s="203">
        <v>67707</v>
      </c>
      <c r="CN28" s="331">
        <v>7044</v>
      </c>
      <c r="CO28" s="203">
        <v>69186</v>
      </c>
      <c r="CP28" s="331">
        <v>7207</v>
      </c>
      <c r="CQ28" s="247"/>
      <c r="CR28" s="247"/>
    </row>
    <row r="29" spans="1:96" ht="27" customHeight="1" x14ac:dyDescent="0.2">
      <c r="A29" s="256">
        <v>26</v>
      </c>
      <c r="B29" s="358"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1">
        <v>15968</v>
      </c>
      <c r="BU29" s="209">
        <v>200090</v>
      </c>
      <c r="BV29" s="111">
        <v>16496</v>
      </c>
      <c r="BW29" s="110">
        <v>205697</v>
      </c>
      <c r="BX29" s="112">
        <v>17142</v>
      </c>
      <c r="BY29" s="110">
        <v>211548</v>
      </c>
      <c r="BZ29" s="246">
        <v>17770</v>
      </c>
      <c r="CA29" s="110">
        <v>216193</v>
      </c>
      <c r="CB29" s="331">
        <v>18349</v>
      </c>
      <c r="CC29" s="110">
        <v>222313</v>
      </c>
      <c r="CD29" s="331">
        <v>18952</v>
      </c>
      <c r="CE29" s="110">
        <v>227720</v>
      </c>
      <c r="CF29" s="331">
        <v>19572</v>
      </c>
      <c r="CG29" s="110">
        <v>234523</v>
      </c>
      <c r="CH29" s="331">
        <v>20190</v>
      </c>
      <c r="CI29" s="110">
        <v>240474</v>
      </c>
      <c r="CJ29" s="331">
        <v>20806</v>
      </c>
      <c r="CK29" s="110">
        <v>246214</v>
      </c>
      <c r="CL29" s="331">
        <v>21362</v>
      </c>
      <c r="CM29" s="110">
        <v>252181</v>
      </c>
      <c r="CN29" s="331">
        <v>21630</v>
      </c>
      <c r="CO29" s="110">
        <v>258387</v>
      </c>
      <c r="CP29" s="331">
        <v>22264</v>
      </c>
      <c r="CQ29" s="247"/>
      <c r="CR29" s="247"/>
    </row>
    <row r="30" spans="1:96" x14ac:dyDescent="0.2">
      <c r="A30" s="256">
        <v>27</v>
      </c>
      <c r="B30" s="358"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1">
        <v>1343</v>
      </c>
      <c r="BU30" s="209">
        <v>133856</v>
      </c>
      <c r="BV30" s="111">
        <v>1387</v>
      </c>
      <c r="BW30" s="110">
        <v>137896</v>
      </c>
      <c r="BX30" s="112">
        <v>1432</v>
      </c>
      <c r="BY30" s="110">
        <v>141415</v>
      </c>
      <c r="BZ30" s="246">
        <v>1471</v>
      </c>
      <c r="CA30" s="110">
        <v>144234</v>
      </c>
      <c r="CB30" s="331">
        <v>1522</v>
      </c>
      <c r="CC30" s="203">
        <v>148064</v>
      </c>
      <c r="CD30" s="331">
        <v>1571</v>
      </c>
      <c r="CE30" s="203">
        <v>151320</v>
      </c>
      <c r="CF30" s="331">
        <v>1621</v>
      </c>
      <c r="CG30" s="203">
        <v>155677</v>
      </c>
      <c r="CH30" s="331">
        <v>1660</v>
      </c>
      <c r="CI30" s="203">
        <v>159391</v>
      </c>
      <c r="CJ30" s="331">
        <v>1709</v>
      </c>
      <c r="CK30" s="203">
        <v>163331</v>
      </c>
      <c r="CL30" s="331">
        <v>1770</v>
      </c>
      <c r="CM30" s="203">
        <v>166911</v>
      </c>
      <c r="CN30" s="331">
        <v>1756</v>
      </c>
      <c r="CO30" s="203">
        <v>170634</v>
      </c>
      <c r="CP30" s="331">
        <v>1814</v>
      </c>
      <c r="CQ30" s="247"/>
      <c r="CR30" s="247"/>
    </row>
    <row r="31" spans="1:96" x14ac:dyDescent="0.2">
      <c r="A31" s="256">
        <v>28</v>
      </c>
      <c r="B31" s="358"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1">
        <v>5180</v>
      </c>
      <c r="BU31" s="209">
        <v>37669</v>
      </c>
      <c r="BV31" s="111">
        <v>5309</v>
      </c>
      <c r="BW31" s="110">
        <v>38725</v>
      </c>
      <c r="BX31" s="112">
        <v>5444</v>
      </c>
      <c r="BY31" s="110">
        <v>39732</v>
      </c>
      <c r="BZ31" s="246">
        <v>5597</v>
      </c>
      <c r="CA31" s="110">
        <v>40581</v>
      </c>
      <c r="CB31" s="331">
        <v>5743</v>
      </c>
      <c r="CC31" s="203">
        <v>41750</v>
      </c>
      <c r="CD31" s="331">
        <v>5898</v>
      </c>
      <c r="CE31" s="203">
        <v>42722</v>
      </c>
      <c r="CF31" s="331">
        <v>6046</v>
      </c>
      <c r="CG31" s="203">
        <v>43960</v>
      </c>
      <c r="CH31" s="331">
        <v>6239</v>
      </c>
      <c r="CI31" s="203">
        <v>45077</v>
      </c>
      <c r="CJ31" s="331">
        <v>6400</v>
      </c>
      <c r="CK31" s="203">
        <v>46278</v>
      </c>
      <c r="CL31" s="331">
        <v>6565</v>
      </c>
      <c r="CM31" s="203">
        <v>47508</v>
      </c>
      <c r="CN31" s="331">
        <v>6635</v>
      </c>
      <c r="CO31" s="203">
        <v>48750</v>
      </c>
      <c r="CP31" s="331">
        <v>6834</v>
      </c>
      <c r="CQ31" s="247"/>
      <c r="CR31" s="247"/>
    </row>
    <row r="32" spans="1:96" x14ac:dyDescent="0.2">
      <c r="A32" s="256">
        <v>29</v>
      </c>
      <c r="B32" s="358"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1">
        <v>15159</v>
      </c>
      <c r="BU32" s="209">
        <v>1358713</v>
      </c>
      <c r="BV32" s="111">
        <v>15990</v>
      </c>
      <c r="BW32" s="110">
        <v>1407821</v>
      </c>
      <c r="BX32" s="112">
        <v>17124</v>
      </c>
      <c r="BY32" s="110">
        <v>1455283</v>
      </c>
      <c r="BZ32" s="246">
        <v>18032</v>
      </c>
      <c r="CA32" s="110">
        <v>1496288</v>
      </c>
      <c r="CB32" s="331">
        <v>19000</v>
      </c>
      <c r="CC32" s="203">
        <v>1550848</v>
      </c>
      <c r="CD32" s="331">
        <v>19930</v>
      </c>
      <c r="CE32" s="203">
        <v>1596129</v>
      </c>
      <c r="CF32" s="331">
        <v>21101</v>
      </c>
      <c r="CG32" s="203">
        <v>1650520</v>
      </c>
      <c r="CH32" s="331">
        <v>22152</v>
      </c>
      <c r="CI32" s="203">
        <v>1702799</v>
      </c>
      <c r="CJ32" s="331">
        <v>23371</v>
      </c>
      <c r="CK32" s="203">
        <v>1757126</v>
      </c>
      <c r="CL32" s="331">
        <v>24591</v>
      </c>
      <c r="CM32" s="203">
        <v>1812361</v>
      </c>
      <c r="CN32" s="331">
        <v>25901</v>
      </c>
      <c r="CO32" s="203">
        <v>1864687</v>
      </c>
      <c r="CP32" s="331">
        <v>27244</v>
      </c>
      <c r="CQ32" s="247"/>
      <c r="CR32" s="247"/>
    </row>
    <row r="33" spans="1:96" x14ac:dyDescent="0.2">
      <c r="A33" s="256">
        <v>30</v>
      </c>
      <c r="B33" s="358"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1">
        <v>4807</v>
      </c>
      <c r="BU33" s="209">
        <v>89496</v>
      </c>
      <c r="BV33" s="111">
        <v>4956</v>
      </c>
      <c r="BW33" s="110">
        <v>91798</v>
      </c>
      <c r="BX33" s="112">
        <v>5106</v>
      </c>
      <c r="BY33" s="110">
        <v>93953</v>
      </c>
      <c r="BZ33" s="246">
        <v>5239</v>
      </c>
      <c r="CA33" s="110">
        <v>95665</v>
      </c>
      <c r="CB33" s="331">
        <v>5389</v>
      </c>
      <c r="CC33" s="203">
        <v>97948</v>
      </c>
      <c r="CD33" s="331">
        <v>5532</v>
      </c>
      <c r="CE33" s="203">
        <v>99994</v>
      </c>
      <c r="CF33" s="331">
        <v>5667</v>
      </c>
      <c r="CG33" s="203">
        <v>102360</v>
      </c>
      <c r="CH33" s="331">
        <v>5833</v>
      </c>
      <c r="CI33" s="203">
        <v>104364</v>
      </c>
      <c r="CJ33" s="331">
        <v>5984</v>
      </c>
      <c r="CK33" s="203">
        <v>106554</v>
      </c>
      <c r="CL33" s="331">
        <v>6163</v>
      </c>
      <c r="CM33" s="203">
        <v>108747</v>
      </c>
      <c r="CN33" s="331">
        <v>6288</v>
      </c>
      <c r="CO33" s="203">
        <v>110814</v>
      </c>
      <c r="CP33" s="331">
        <v>6444</v>
      </c>
      <c r="CQ33" s="247"/>
      <c r="CR33" s="247"/>
    </row>
    <row r="34" spans="1:96" x14ac:dyDescent="0.2">
      <c r="A34" s="256">
        <v>31</v>
      </c>
      <c r="B34" s="358"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1">
        <v>5164</v>
      </c>
      <c r="BU34" s="209">
        <v>267081</v>
      </c>
      <c r="BV34" s="111">
        <v>5284</v>
      </c>
      <c r="BW34" s="110">
        <v>274073</v>
      </c>
      <c r="BX34" s="112">
        <v>5444</v>
      </c>
      <c r="BY34" s="110">
        <v>280891</v>
      </c>
      <c r="BZ34" s="246">
        <v>5618</v>
      </c>
      <c r="CA34" s="110">
        <v>287812</v>
      </c>
      <c r="CB34" s="331">
        <v>5765</v>
      </c>
      <c r="CC34" s="203">
        <v>294953</v>
      </c>
      <c r="CD34" s="331">
        <v>5909</v>
      </c>
      <c r="CE34" s="203">
        <v>299832</v>
      </c>
      <c r="CF34" s="331">
        <v>6085</v>
      </c>
      <c r="CG34" s="203">
        <v>307245</v>
      </c>
      <c r="CH34" s="331">
        <v>6243</v>
      </c>
      <c r="CI34" s="203">
        <v>313788</v>
      </c>
      <c r="CJ34" s="331">
        <v>6434</v>
      </c>
      <c r="CK34" s="203">
        <v>320143</v>
      </c>
      <c r="CL34" s="331">
        <v>6603</v>
      </c>
      <c r="CM34" s="203">
        <v>326379</v>
      </c>
      <c r="CN34" s="331">
        <v>6668</v>
      </c>
      <c r="CO34" s="203">
        <v>331470</v>
      </c>
      <c r="CP34" s="331">
        <v>6905</v>
      </c>
      <c r="CQ34" s="247"/>
      <c r="CR34" s="247"/>
    </row>
    <row r="35" spans="1:96" x14ac:dyDescent="0.2">
      <c r="A35" s="256">
        <v>32</v>
      </c>
      <c r="B35" s="358"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1">
        <v>1748</v>
      </c>
      <c r="BU35" s="209">
        <v>20732</v>
      </c>
      <c r="BV35" s="111">
        <v>1811</v>
      </c>
      <c r="BW35" s="110">
        <v>21323</v>
      </c>
      <c r="BX35" s="112">
        <v>1866</v>
      </c>
      <c r="BY35" s="110">
        <v>21856</v>
      </c>
      <c r="BZ35" s="246">
        <v>1922</v>
      </c>
      <c r="CA35" s="110">
        <v>22394</v>
      </c>
      <c r="CB35" s="331">
        <v>1971</v>
      </c>
      <c r="CC35" s="203">
        <v>23121</v>
      </c>
      <c r="CD35" s="331">
        <v>2030</v>
      </c>
      <c r="CE35" s="203">
        <v>23692</v>
      </c>
      <c r="CF35" s="331">
        <v>2083</v>
      </c>
      <c r="CG35" s="203">
        <v>24393</v>
      </c>
      <c r="CH35" s="331">
        <v>2129</v>
      </c>
      <c r="CI35" s="203">
        <v>25104</v>
      </c>
      <c r="CJ35" s="331">
        <v>2183</v>
      </c>
      <c r="CK35" s="203">
        <v>25794</v>
      </c>
      <c r="CL35" s="331">
        <v>2242</v>
      </c>
      <c r="CM35" s="203">
        <v>26421</v>
      </c>
      <c r="CN35" s="331">
        <v>2216</v>
      </c>
      <c r="CO35" s="203">
        <v>26996</v>
      </c>
      <c r="CP35" s="331">
        <v>2273</v>
      </c>
      <c r="CQ35" s="247"/>
      <c r="CR35" s="247"/>
    </row>
    <row r="36" spans="1:96" x14ac:dyDescent="0.2">
      <c r="A36" s="256">
        <v>33</v>
      </c>
      <c r="B36" s="358"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1">
        <v>336</v>
      </c>
      <c r="BU36" s="209">
        <v>5243</v>
      </c>
      <c r="BV36" s="111">
        <v>355</v>
      </c>
      <c r="BW36" s="110">
        <v>5399</v>
      </c>
      <c r="BX36" s="112">
        <v>358</v>
      </c>
      <c r="BY36" s="110">
        <v>5553</v>
      </c>
      <c r="BZ36" s="246">
        <v>370</v>
      </c>
      <c r="CA36" s="110">
        <v>5682</v>
      </c>
      <c r="CB36" s="331">
        <v>378</v>
      </c>
      <c r="CC36" s="203">
        <v>5855</v>
      </c>
      <c r="CD36" s="331">
        <v>388</v>
      </c>
      <c r="CE36" s="203">
        <v>5988</v>
      </c>
      <c r="CF36" s="331">
        <v>403</v>
      </c>
      <c r="CG36" s="203">
        <v>6145</v>
      </c>
      <c r="CH36" s="331">
        <v>413</v>
      </c>
      <c r="CI36" s="203">
        <v>6312</v>
      </c>
      <c r="CJ36" s="331">
        <v>418</v>
      </c>
      <c r="CK36" s="203">
        <v>6506</v>
      </c>
      <c r="CL36" s="331">
        <v>427</v>
      </c>
      <c r="CM36" s="203">
        <v>6703</v>
      </c>
      <c r="CN36" s="331">
        <v>427</v>
      </c>
      <c r="CO36" s="203">
        <v>6868</v>
      </c>
      <c r="CP36" s="331">
        <v>437</v>
      </c>
      <c r="CQ36" s="247"/>
      <c r="CR36" s="247"/>
    </row>
    <row r="37" spans="1:96" x14ac:dyDescent="0.2">
      <c r="A37" s="256">
        <v>34</v>
      </c>
      <c r="B37" s="358"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1">
        <v>210516</v>
      </c>
      <c r="BU37" s="209">
        <v>1040229</v>
      </c>
      <c r="BV37" s="111">
        <v>215265</v>
      </c>
      <c r="BW37" s="110">
        <v>1054955</v>
      </c>
      <c r="BX37" s="112">
        <v>221094</v>
      </c>
      <c r="BY37" s="110">
        <v>1067854</v>
      </c>
      <c r="BZ37" s="246">
        <v>226728</v>
      </c>
      <c r="CA37" s="110">
        <v>1077127</v>
      </c>
      <c r="CB37" s="331">
        <v>231673</v>
      </c>
      <c r="CC37" s="203">
        <v>1090943</v>
      </c>
      <c r="CD37" s="331">
        <v>236228</v>
      </c>
      <c r="CE37" s="203">
        <v>1102634</v>
      </c>
      <c r="CF37" s="331">
        <v>241441</v>
      </c>
      <c r="CG37" s="203">
        <v>1117363</v>
      </c>
      <c r="CH37" s="331">
        <v>246489</v>
      </c>
      <c r="CI37" s="203">
        <v>1128455</v>
      </c>
      <c r="CJ37" s="331">
        <v>251044</v>
      </c>
      <c r="CK37" s="203">
        <v>1140213</v>
      </c>
      <c r="CL37" s="331">
        <v>255371</v>
      </c>
      <c r="CM37" s="203">
        <v>1152533</v>
      </c>
      <c r="CN37" s="331">
        <v>258519</v>
      </c>
      <c r="CO37" s="203">
        <v>1164938</v>
      </c>
      <c r="CP37" s="331">
        <v>264167</v>
      </c>
      <c r="CQ37" s="247"/>
      <c r="CR37" s="247"/>
    </row>
    <row r="38" spans="1:96" ht="26.25" customHeight="1" x14ac:dyDescent="0.2">
      <c r="A38" s="256">
        <v>35</v>
      </c>
      <c r="B38" s="358"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1">
        <v>6119</v>
      </c>
      <c r="BU38" s="209">
        <v>64195</v>
      </c>
      <c r="BV38" s="111">
        <v>6558</v>
      </c>
      <c r="BW38" s="110">
        <v>67688</v>
      </c>
      <c r="BX38" s="112">
        <v>7162</v>
      </c>
      <c r="BY38" s="110">
        <v>70757</v>
      </c>
      <c r="BZ38" s="246">
        <v>7799</v>
      </c>
      <c r="CA38" s="110">
        <v>73180</v>
      </c>
      <c r="CB38" s="331">
        <v>8321</v>
      </c>
      <c r="CC38" s="110">
        <v>76445</v>
      </c>
      <c r="CD38" s="331">
        <v>8795</v>
      </c>
      <c r="CE38" s="110">
        <v>79489</v>
      </c>
      <c r="CF38" s="331">
        <v>9361</v>
      </c>
      <c r="CG38" s="110">
        <v>82988</v>
      </c>
      <c r="CH38" s="331">
        <v>9966</v>
      </c>
      <c r="CI38" s="110">
        <v>86390</v>
      </c>
      <c r="CJ38" s="331">
        <v>10484</v>
      </c>
      <c r="CK38" s="110">
        <v>89830</v>
      </c>
      <c r="CL38" s="331">
        <v>10999</v>
      </c>
      <c r="CM38" s="110">
        <v>93448</v>
      </c>
      <c r="CN38" s="331">
        <v>11429</v>
      </c>
      <c r="CO38" s="110">
        <v>97222</v>
      </c>
      <c r="CP38" s="331">
        <v>12090</v>
      </c>
      <c r="CQ38" s="247"/>
      <c r="CR38" s="247"/>
    </row>
    <row r="39" spans="1:96" x14ac:dyDescent="0.2">
      <c r="A39" s="256">
        <v>36</v>
      </c>
      <c r="B39" s="358"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1">
        <v>1743</v>
      </c>
      <c r="BU39" s="209">
        <v>465763</v>
      </c>
      <c r="BV39" s="111">
        <v>1824</v>
      </c>
      <c r="BW39" s="110">
        <v>479903</v>
      </c>
      <c r="BX39" s="112">
        <v>1916</v>
      </c>
      <c r="BY39" s="110">
        <v>494494</v>
      </c>
      <c r="BZ39" s="246">
        <v>1999</v>
      </c>
      <c r="CA39" s="110">
        <v>506979</v>
      </c>
      <c r="CB39" s="331">
        <v>2079</v>
      </c>
      <c r="CC39" s="203">
        <v>523430</v>
      </c>
      <c r="CD39" s="331">
        <v>2161</v>
      </c>
      <c r="CE39" s="203">
        <v>536134</v>
      </c>
      <c r="CF39" s="331">
        <v>2257</v>
      </c>
      <c r="CG39" s="203">
        <v>553045</v>
      </c>
      <c r="CH39" s="331">
        <v>2327</v>
      </c>
      <c r="CI39" s="203">
        <v>568546</v>
      </c>
      <c r="CJ39" s="331">
        <v>2419</v>
      </c>
      <c r="CK39" s="203">
        <v>584924</v>
      </c>
      <c r="CL39" s="331">
        <v>2512</v>
      </c>
      <c r="CM39" s="203">
        <v>599838</v>
      </c>
      <c r="CN39" s="331">
        <v>2616</v>
      </c>
      <c r="CO39" s="203">
        <v>615174</v>
      </c>
      <c r="CP39" s="331">
        <v>2721</v>
      </c>
      <c r="CQ39" s="247"/>
      <c r="CR39" s="247"/>
    </row>
    <row r="40" spans="1:96" x14ac:dyDescent="0.2">
      <c r="A40" s="256">
        <v>37</v>
      </c>
      <c r="B40" s="358"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1">
        <v>8122</v>
      </c>
      <c r="BU40" s="209">
        <v>205643</v>
      </c>
      <c r="BV40" s="111">
        <v>8397</v>
      </c>
      <c r="BW40" s="110">
        <v>212534</v>
      </c>
      <c r="BX40" s="112">
        <v>8704</v>
      </c>
      <c r="BY40" s="110">
        <v>220023</v>
      </c>
      <c r="BZ40" s="246">
        <v>9057</v>
      </c>
      <c r="CA40" s="110">
        <v>226375</v>
      </c>
      <c r="CB40" s="331">
        <v>9347</v>
      </c>
      <c r="CC40" s="110">
        <v>233750</v>
      </c>
      <c r="CD40" s="331">
        <v>9661</v>
      </c>
      <c r="CE40" s="110">
        <v>239743</v>
      </c>
      <c r="CF40" s="331">
        <v>9965</v>
      </c>
      <c r="CG40" s="110">
        <v>250459</v>
      </c>
      <c r="CH40" s="331">
        <v>10320</v>
      </c>
      <c r="CI40" s="110">
        <v>257437</v>
      </c>
      <c r="CJ40" s="331">
        <v>10624</v>
      </c>
      <c r="CK40" s="110">
        <v>264699</v>
      </c>
      <c r="CL40" s="331">
        <v>10958</v>
      </c>
      <c r="CM40" s="110">
        <v>272362</v>
      </c>
      <c r="CN40" s="331">
        <v>11062</v>
      </c>
      <c r="CO40" s="110">
        <v>279997</v>
      </c>
      <c r="CP40" s="331">
        <v>11440</v>
      </c>
      <c r="CQ40" s="247"/>
      <c r="CR40" s="247"/>
    </row>
    <row r="41" spans="1:96" x14ac:dyDescent="0.2">
      <c r="A41" s="256">
        <v>38</v>
      </c>
      <c r="B41" s="358"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1">
        <v>8016</v>
      </c>
      <c r="BU41" s="209">
        <v>208781</v>
      </c>
      <c r="BV41" s="111">
        <v>8206</v>
      </c>
      <c r="BW41" s="110">
        <v>213843</v>
      </c>
      <c r="BX41" s="112">
        <v>8519</v>
      </c>
      <c r="BY41" s="110">
        <v>219418</v>
      </c>
      <c r="BZ41" s="246">
        <v>8844</v>
      </c>
      <c r="CA41" s="110">
        <v>223060</v>
      </c>
      <c r="CB41" s="331">
        <v>9105</v>
      </c>
      <c r="CC41" s="110">
        <v>227595</v>
      </c>
      <c r="CD41" s="331">
        <v>9295</v>
      </c>
      <c r="CE41" s="110">
        <v>231964</v>
      </c>
      <c r="CF41" s="331">
        <v>9581</v>
      </c>
      <c r="CG41" s="110">
        <v>238144</v>
      </c>
      <c r="CH41" s="331">
        <v>9898</v>
      </c>
      <c r="CI41" s="110">
        <v>242724</v>
      </c>
      <c r="CJ41" s="331">
        <v>10141</v>
      </c>
      <c r="CK41" s="110">
        <v>247065</v>
      </c>
      <c r="CL41" s="331">
        <v>10379</v>
      </c>
      <c r="CM41" s="110">
        <v>251974</v>
      </c>
      <c r="CN41" s="331">
        <v>10576</v>
      </c>
      <c r="CO41" s="110">
        <v>257493</v>
      </c>
      <c r="CP41" s="331">
        <v>10936</v>
      </c>
      <c r="CQ41" s="247"/>
      <c r="CR41" s="247"/>
    </row>
    <row r="42" spans="1:96" x14ac:dyDescent="0.2">
      <c r="A42" s="256">
        <v>39</v>
      </c>
      <c r="B42" s="358"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1">
        <v>44336</v>
      </c>
      <c r="BU42" s="209">
        <v>266377</v>
      </c>
      <c r="BV42" s="111">
        <v>45827</v>
      </c>
      <c r="BW42" s="110">
        <v>274511</v>
      </c>
      <c r="BX42" s="112">
        <v>48484</v>
      </c>
      <c r="BY42" s="110">
        <v>284190</v>
      </c>
      <c r="BZ42" s="246">
        <v>51217</v>
      </c>
      <c r="CA42" s="110">
        <v>290185</v>
      </c>
      <c r="CB42" s="331">
        <v>53351</v>
      </c>
      <c r="CC42" s="203">
        <v>295393</v>
      </c>
      <c r="CD42" s="331">
        <v>54762</v>
      </c>
      <c r="CE42" s="203">
        <v>302471</v>
      </c>
      <c r="CF42" s="331">
        <v>57526</v>
      </c>
      <c r="CG42" s="203">
        <v>312245</v>
      </c>
      <c r="CH42" s="331">
        <v>59997</v>
      </c>
      <c r="CI42" s="203">
        <v>319501</v>
      </c>
      <c r="CJ42" s="331">
        <v>61952</v>
      </c>
      <c r="CK42" s="203">
        <v>324642</v>
      </c>
      <c r="CL42" s="331">
        <v>63571</v>
      </c>
      <c r="CM42" s="203">
        <v>332816</v>
      </c>
      <c r="CN42" s="331">
        <v>66722</v>
      </c>
      <c r="CO42" s="203">
        <v>342053</v>
      </c>
      <c r="CP42" s="331">
        <v>69565</v>
      </c>
      <c r="CQ42" s="247"/>
      <c r="CR42" s="247"/>
    </row>
    <row r="43" spans="1:96" ht="20.25" customHeight="1" x14ac:dyDescent="0.2">
      <c r="A43" s="256">
        <v>40</v>
      </c>
      <c r="B43" s="358"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1">
        <v>2725</v>
      </c>
      <c r="BU43" s="209">
        <v>25373</v>
      </c>
      <c r="BV43" s="111">
        <v>2817</v>
      </c>
      <c r="BW43" s="110">
        <v>25968</v>
      </c>
      <c r="BX43" s="112">
        <v>2927</v>
      </c>
      <c r="BY43" s="110">
        <v>26574</v>
      </c>
      <c r="BZ43" s="246">
        <v>3021</v>
      </c>
      <c r="CA43" s="110">
        <v>27152</v>
      </c>
      <c r="CB43" s="331">
        <v>3094</v>
      </c>
      <c r="CC43" s="203">
        <v>27722</v>
      </c>
      <c r="CD43" s="331">
        <v>3143</v>
      </c>
      <c r="CE43" s="203">
        <v>28232</v>
      </c>
      <c r="CF43" s="331">
        <v>3214</v>
      </c>
      <c r="CG43" s="347" t="str">
        <f>CONCATENATE(TEXT(27137,"#.###"), " (***)")</f>
        <v>27.137 (***)</v>
      </c>
      <c r="CH43" s="331">
        <v>3275</v>
      </c>
      <c r="CI43" s="347" t="str">
        <f>CONCATENATE(TEXT(27695,"#.###"), " (***)")</f>
        <v>27.695 (***)</v>
      </c>
      <c r="CJ43" s="331">
        <v>3363</v>
      </c>
      <c r="CK43" s="110">
        <v>28268</v>
      </c>
      <c r="CL43" s="331">
        <v>3437</v>
      </c>
      <c r="CM43" s="110">
        <v>28782</v>
      </c>
      <c r="CN43" s="331">
        <v>3459</v>
      </c>
      <c r="CO43" s="110">
        <v>29371</v>
      </c>
      <c r="CP43" s="331">
        <v>3534</v>
      </c>
      <c r="CQ43" s="247"/>
      <c r="CR43" s="247"/>
    </row>
    <row r="44" spans="1:96" ht="25.5" x14ac:dyDescent="0.2">
      <c r="A44" s="256">
        <v>41</v>
      </c>
      <c r="B44" s="358"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1">
        <v>16559</v>
      </c>
      <c r="BU44" s="209">
        <v>494691</v>
      </c>
      <c r="BV44" s="111">
        <v>17323</v>
      </c>
      <c r="BW44" s="110">
        <v>511268</v>
      </c>
      <c r="BX44" s="112">
        <v>18135</v>
      </c>
      <c r="BY44" s="110">
        <v>527448</v>
      </c>
      <c r="BZ44" s="246">
        <v>18943</v>
      </c>
      <c r="CA44" s="110">
        <v>540041</v>
      </c>
      <c r="CB44" s="331">
        <v>19674</v>
      </c>
      <c r="CC44" s="110">
        <v>558773</v>
      </c>
      <c r="CD44" s="331">
        <v>20310</v>
      </c>
      <c r="CE44" s="110">
        <v>574230</v>
      </c>
      <c r="CF44" s="331">
        <v>20968</v>
      </c>
      <c r="CG44" s="110">
        <v>591841</v>
      </c>
      <c r="CH44" s="331">
        <v>21685</v>
      </c>
      <c r="CI44" s="110">
        <v>608349</v>
      </c>
      <c r="CJ44" s="331">
        <v>22430</v>
      </c>
      <c r="CK44" s="110">
        <v>626927</v>
      </c>
      <c r="CL44" s="331">
        <v>23178</v>
      </c>
      <c r="CM44" s="110">
        <v>645011</v>
      </c>
      <c r="CN44" s="331">
        <v>23935</v>
      </c>
      <c r="CO44" s="110">
        <v>661452</v>
      </c>
      <c r="CP44" s="331">
        <v>24802</v>
      </c>
      <c r="CQ44" s="247"/>
      <c r="CR44" s="247"/>
    </row>
    <row r="45" spans="1:96" x14ac:dyDescent="0.2">
      <c r="A45" s="256">
        <v>42</v>
      </c>
      <c r="B45" s="358"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1">
        <v>723</v>
      </c>
      <c r="BU45" s="209">
        <v>6383</v>
      </c>
      <c r="BV45" s="111">
        <v>754</v>
      </c>
      <c r="BW45" s="110">
        <v>6525</v>
      </c>
      <c r="BX45" s="112">
        <v>773</v>
      </c>
      <c r="BY45" s="110">
        <v>6697</v>
      </c>
      <c r="BZ45" s="246">
        <v>791</v>
      </c>
      <c r="CA45" s="110">
        <v>6865</v>
      </c>
      <c r="CB45" s="331">
        <v>813</v>
      </c>
      <c r="CC45" s="110">
        <v>7029</v>
      </c>
      <c r="CD45" s="331">
        <v>836</v>
      </c>
      <c r="CE45" s="110">
        <v>7188</v>
      </c>
      <c r="CF45" s="331">
        <v>853</v>
      </c>
      <c r="CG45" s="110">
        <v>7395</v>
      </c>
      <c r="CH45" s="331">
        <v>881</v>
      </c>
      <c r="CI45" s="110">
        <v>7648</v>
      </c>
      <c r="CJ45" s="331">
        <v>896</v>
      </c>
      <c r="CK45" s="110">
        <v>7933</v>
      </c>
      <c r="CL45" s="331">
        <v>924</v>
      </c>
      <c r="CM45" s="110">
        <v>8231</v>
      </c>
      <c r="CN45" s="331">
        <v>920</v>
      </c>
      <c r="CO45" s="110">
        <v>8543</v>
      </c>
      <c r="CP45" s="331">
        <v>941</v>
      </c>
      <c r="CQ45" s="247"/>
      <c r="CR45" s="247"/>
    </row>
    <row r="46" spans="1:96" ht="25.5" x14ac:dyDescent="0.2">
      <c r="A46" s="256">
        <v>43</v>
      </c>
      <c r="B46" s="358"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1">
        <v>1765</v>
      </c>
      <c r="BU46" s="209">
        <v>10553</v>
      </c>
      <c r="BV46" s="111">
        <v>1846</v>
      </c>
      <c r="BW46" s="110">
        <v>10944</v>
      </c>
      <c r="BX46" s="112">
        <v>1942</v>
      </c>
      <c r="BY46" s="110">
        <v>11349</v>
      </c>
      <c r="BZ46" s="246">
        <v>2049</v>
      </c>
      <c r="CA46" s="110">
        <v>11715</v>
      </c>
      <c r="CB46" s="331">
        <v>2133</v>
      </c>
      <c r="CC46" s="110">
        <v>12146</v>
      </c>
      <c r="CD46" s="331">
        <v>2230</v>
      </c>
      <c r="CE46" s="110">
        <v>12554</v>
      </c>
      <c r="CF46" s="331">
        <v>2313</v>
      </c>
      <c r="CG46" s="110">
        <v>12986</v>
      </c>
      <c r="CH46" s="331">
        <v>2414</v>
      </c>
      <c r="CI46" s="110">
        <v>13364</v>
      </c>
      <c r="CJ46" s="331">
        <v>2526</v>
      </c>
      <c r="CK46" s="110">
        <v>13778</v>
      </c>
      <c r="CL46" s="331">
        <v>2623</v>
      </c>
      <c r="CM46" s="110">
        <v>14254</v>
      </c>
      <c r="CN46" s="331">
        <v>2672</v>
      </c>
      <c r="CO46" s="110">
        <v>14642</v>
      </c>
      <c r="CP46" s="331">
        <v>2785</v>
      </c>
      <c r="CQ46" s="247"/>
      <c r="CR46" s="247"/>
    </row>
    <row r="47" spans="1:96" x14ac:dyDescent="0.2">
      <c r="A47" s="256">
        <v>44</v>
      </c>
      <c r="B47" s="358"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1">
        <v>11601</v>
      </c>
      <c r="BU47" s="209">
        <v>24612</v>
      </c>
      <c r="BV47" s="111">
        <v>11934</v>
      </c>
      <c r="BW47" s="110">
        <v>25281</v>
      </c>
      <c r="BX47" s="112">
        <v>12366</v>
      </c>
      <c r="BY47" s="110">
        <v>25991</v>
      </c>
      <c r="BZ47" s="246">
        <v>12745</v>
      </c>
      <c r="CA47" s="110">
        <v>26486</v>
      </c>
      <c r="CB47" s="331">
        <v>13073</v>
      </c>
      <c r="CC47" s="203">
        <v>27150</v>
      </c>
      <c r="CD47" s="331">
        <v>13409</v>
      </c>
      <c r="CE47" s="203">
        <v>27792</v>
      </c>
      <c r="CF47" s="331">
        <v>13811</v>
      </c>
      <c r="CG47" s="203">
        <v>28531</v>
      </c>
      <c r="CH47" s="331">
        <v>14136</v>
      </c>
      <c r="CI47" s="203">
        <v>29166</v>
      </c>
      <c r="CJ47" s="331">
        <v>14452</v>
      </c>
      <c r="CK47" s="203">
        <v>29860</v>
      </c>
      <c r="CL47" s="331">
        <v>14754</v>
      </c>
      <c r="CM47" s="203">
        <v>30618</v>
      </c>
      <c r="CN47" s="331">
        <v>14564</v>
      </c>
      <c r="CO47" s="203">
        <v>31277</v>
      </c>
      <c r="CP47" s="331">
        <v>14928</v>
      </c>
      <c r="CQ47" s="247"/>
      <c r="CR47" s="247"/>
    </row>
    <row r="48" spans="1:96" x14ac:dyDescent="0.2">
      <c r="A48" s="256">
        <v>45</v>
      </c>
      <c r="B48" s="358"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1">
        <v>1122</v>
      </c>
      <c r="BU48" s="209">
        <v>8156</v>
      </c>
      <c r="BV48" s="111">
        <v>1166</v>
      </c>
      <c r="BW48" s="110">
        <v>8404</v>
      </c>
      <c r="BX48" s="112">
        <v>1218</v>
      </c>
      <c r="BY48" s="110">
        <v>8695</v>
      </c>
      <c r="BZ48" s="246">
        <v>1261</v>
      </c>
      <c r="CA48" s="110">
        <v>8918</v>
      </c>
      <c r="CB48" s="331">
        <v>1307</v>
      </c>
      <c r="CC48" s="203">
        <v>9225</v>
      </c>
      <c r="CD48" s="331">
        <v>1347</v>
      </c>
      <c r="CE48" s="203">
        <v>9519</v>
      </c>
      <c r="CF48" s="331">
        <v>1385</v>
      </c>
      <c r="CG48" s="203">
        <v>9877</v>
      </c>
      <c r="CH48" s="331">
        <v>1433</v>
      </c>
      <c r="CI48" s="203">
        <v>10160</v>
      </c>
      <c r="CJ48" s="331">
        <v>1485</v>
      </c>
      <c r="CK48" s="203">
        <v>10442</v>
      </c>
      <c r="CL48" s="331">
        <v>1523</v>
      </c>
      <c r="CM48" s="203">
        <v>10723</v>
      </c>
      <c r="CN48" s="331">
        <v>1535</v>
      </c>
      <c r="CO48" s="203">
        <v>10992</v>
      </c>
      <c r="CP48" s="331">
        <v>1589</v>
      </c>
      <c r="CQ48" s="247"/>
      <c r="CR48" s="247"/>
    </row>
    <row r="49" spans="1:96" x14ac:dyDescent="0.2">
      <c r="A49" s="256">
        <v>46</v>
      </c>
      <c r="B49" s="358"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1">
        <v>66685</v>
      </c>
      <c r="BU49" s="209">
        <v>3665461</v>
      </c>
      <c r="BV49" s="111">
        <v>67221</v>
      </c>
      <c r="BW49" s="110">
        <v>3744335</v>
      </c>
      <c r="BX49" s="112">
        <v>67785</v>
      </c>
      <c r="BY49" s="110">
        <v>3819989</v>
      </c>
      <c r="BZ49" s="246">
        <v>68414</v>
      </c>
      <c r="CA49" s="110">
        <v>3884817</v>
      </c>
      <c r="CB49" s="331">
        <v>69021</v>
      </c>
      <c r="CC49" s="203">
        <v>3964271</v>
      </c>
      <c r="CD49" s="331">
        <v>69624</v>
      </c>
      <c r="CE49" s="203">
        <v>4034860</v>
      </c>
      <c r="CF49" s="331">
        <v>70241</v>
      </c>
      <c r="CG49" s="203">
        <v>4114832</v>
      </c>
      <c r="CH49" s="331">
        <v>70828</v>
      </c>
      <c r="CI49" s="203">
        <v>4149640</v>
      </c>
      <c r="CJ49" s="331">
        <v>71395</v>
      </c>
      <c r="CK49" s="203">
        <v>4214996</v>
      </c>
      <c r="CL49" s="331">
        <v>72078</v>
      </c>
      <c r="CM49" s="203">
        <v>4323804</v>
      </c>
      <c r="CN49" s="331">
        <v>72561</v>
      </c>
      <c r="CO49" s="203">
        <v>4389333</v>
      </c>
      <c r="CP49" s="331">
        <v>73111</v>
      </c>
      <c r="CQ49" s="247"/>
      <c r="CR49" s="247"/>
    </row>
    <row r="50" spans="1:96" x14ac:dyDescent="0.2">
      <c r="A50" s="256">
        <v>47</v>
      </c>
      <c r="B50" s="358"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1">
        <v>10623</v>
      </c>
      <c r="BU50" s="209">
        <v>285917</v>
      </c>
      <c r="BV50" s="111">
        <v>11344</v>
      </c>
      <c r="BW50" s="110">
        <v>298100</v>
      </c>
      <c r="BX50" s="112">
        <v>12109</v>
      </c>
      <c r="BY50" s="110">
        <v>309276</v>
      </c>
      <c r="BZ50" s="246">
        <v>12858</v>
      </c>
      <c r="CA50" s="110">
        <v>318660</v>
      </c>
      <c r="CB50" s="331">
        <v>13504</v>
      </c>
      <c r="CC50" s="203">
        <v>329007</v>
      </c>
      <c r="CD50" s="331">
        <v>14223</v>
      </c>
      <c r="CE50" s="203">
        <v>339836</v>
      </c>
      <c r="CF50" s="331">
        <v>14949</v>
      </c>
      <c r="CG50" s="203">
        <v>352658</v>
      </c>
      <c r="CH50" s="331">
        <v>15845</v>
      </c>
      <c r="CI50" s="203">
        <v>363896</v>
      </c>
      <c r="CJ50" s="331">
        <v>16662</v>
      </c>
      <c r="CK50" s="203">
        <v>373813</v>
      </c>
      <c r="CL50" s="331">
        <v>17551</v>
      </c>
      <c r="CM50" s="203">
        <v>384940</v>
      </c>
      <c r="CN50" s="331">
        <v>18366</v>
      </c>
      <c r="CO50" s="203">
        <v>396415</v>
      </c>
      <c r="CP50" s="331">
        <v>19249</v>
      </c>
      <c r="CQ50" s="247"/>
      <c r="CR50" s="247"/>
    </row>
    <row r="51" spans="1:96" x14ac:dyDescent="0.2">
      <c r="A51" s="256">
        <v>48</v>
      </c>
      <c r="B51" s="358"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1">
        <v>887</v>
      </c>
      <c r="BU51" s="209">
        <v>13260</v>
      </c>
      <c r="BV51" s="111">
        <v>911</v>
      </c>
      <c r="BW51" s="110">
        <v>13608</v>
      </c>
      <c r="BX51" s="112">
        <v>948</v>
      </c>
      <c r="BY51" s="110">
        <v>13986</v>
      </c>
      <c r="BZ51" s="246">
        <v>989</v>
      </c>
      <c r="CA51" s="110">
        <v>14356</v>
      </c>
      <c r="CB51" s="331">
        <v>1016</v>
      </c>
      <c r="CC51" s="203">
        <v>14754</v>
      </c>
      <c r="CD51" s="331">
        <v>1062</v>
      </c>
      <c r="CE51" s="203">
        <v>15105</v>
      </c>
      <c r="CF51" s="331">
        <v>1088</v>
      </c>
      <c r="CG51" s="203">
        <v>15514</v>
      </c>
      <c r="CH51" s="331">
        <v>1128</v>
      </c>
      <c r="CI51" s="203">
        <v>15972</v>
      </c>
      <c r="CJ51" s="331">
        <v>1160</v>
      </c>
      <c r="CK51" s="203">
        <v>16535</v>
      </c>
      <c r="CL51" s="331">
        <v>1204</v>
      </c>
      <c r="CM51" s="203">
        <v>17008</v>
      </c>
      <c r="CN51" s="331">
        <v>1166</v>
      </c>
      <c r="CO51" s="203">
        <v>17390</v>
      </c>
      <c r="CP51" s="331">
        <v>1204</v>
      </c>
      <c r="CQ51" s="247"/>
      <c r="CR51" s="247"/>
    </row>
    <row r="52" spans="1:96" x14ac:dyDescent="0.2">
      <c r="A52" s="256">
        <v>49</v>
      </c>
      <c r="B52" s="358"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1">
        <v>1667</v>
      </c>
      <c r="BU52" s="209">
        <v>115083</v>
      </c>
      <c r="BV52" s="111">
        <v>1733</v>
      </c>
      <c r="BW52" s="110">
        <v>118469</v>
      </c>
      <c r="BX52" s="112">
        <v>1808</v>
      </c>
      <c r="BY52" s="110">
        <v>122023</v>
      </c>
      <c r="BZ52" s="246">
        <v>1882</v>
      </c>
      <c r="CA52" s="110">
        <v>125491</v>
      </c>
      <c r="CB52" s="331">
        <v>1933</v>
      </c>
      <c r="CC52" s="110">
        <v>129639</v>
      </c>
      <c r="CD52" s="331">
        <v>2015</v>
      </c>
      <c r="CE52" s="110">
        <v>132650</v>
      </c>
      <c r="CF52" s="331">
        <v>2085</v>
      </c>
      <c r="CG52" s="110">
        <v>136739</v>
      </c>
      <c r="CH52" s="331">
        <v>2146</v>
      </c>
      <c r="CI52" s="110">
        <v>141170</v>
      </c>
      <c r="CJ52" s="331">
        <v>2212</v>
      </c>
      <c r="CK52" s="110">
        <v>145610</v>
      </c>
      <c r="CL52" s="331">
        <v>2287</v>
      </c>
      <c r="CM52" s="110">
        <v>150074</v>
      </c>
      <c r="CN52" s="331">
        <v>2267</v>
      </c>
      <c r="CO52" s="110">
        <v>154066</v>
      </c>
      <c r="CP52" s="331">
        <v>2344</v>
      </c>
      <c r="CQ52" s="247"/>
      <c r="CR52" s="247"/>
    </row>
    <row r="53" spans="1:96" x14ac:dyDescent="0.2">
      <c r="A53" s="256">
        <v>50</v>
      </c>
      <c r="B53" s="358"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1">
        <v>754</v>
      </c>
      <c r="BU53" s="209">
        <v>153592</v>
      </c>
      <c r="BV53" s="111">
        <v>794</v>
      </c>
      <c r="BW53" s="110">
        <v>157877</v>
      </c>
      <c r="BX53" s="112">
        <v>826</v>
      </c>
      <c r="BY53" s="110">
        <v>162062</v>
      </c>
      <c r="BZ53" s="246">
        <v>859</v>
      </c>
      <c r="CA53" s="110">
        <v>165230</v>
      </c>
      <c r="CB53" s="331">
        <v>902</v>
      </c>
      <c r="CC53" s="203">
        <v>169518</v>
      </c>
      <c r="CD53" s="331">
        <v>942</v>
      </c>
      <c r="CE53" s="203">
        <v>172868</v>
      </c>
      <c r="CF53" s="331">
        <v>975</v>
      </c>
      <c r="CG53" s="203">
        <v>176335</v>
      </c>
      <c r="CH53" s="331">
        <v>1005</v>
      </c>
      <c r="CI53" s="203">
        <v>180092</v>
      </c>
      <c r="CJ53" s="331">
        <v>1038</v>
      </c>
      <c r="CK53" s="203">
        <v>183489</v>
      </c>
      <c r="CL53" s="331">
        <v>1068</v>
      </c>
      <c r="CM53" s="203">
        <v>186756</v>
      </c>
      <c r="CN53" s="331">
        <v>1053</v>
      </c>
      <c r="CO53" s="203">
        <v>189986</v>
      </c>
      <c r="CP53" s="331">
        <v>1097</v>
      </c>
      <c r="CQ53" s="247"/>
      <c r="CR53" s="247"/>
    </row>
    <row r="54" spans="1:96" x14ac:dyDescent="0.2">
      <c r="A54" s="256">
        <v>51</v>
      </c>
      <c r="B54" s="358"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1">
        <v>119</v>
      </c>
      <c r="BU54" s="209">
        <v>572</v>
      </c>
      <c r="BV54" s="111">
        <v>120</v>
      </c>
      <c r="BW54" s="110">
        <v>582</v>
      </c>
      <c r="BX54" s="112">
        <v>121</v>
      </c>
      <c r="BY54" s="110">
        <v>593</v>
      </c>
      <c r="BZ54" s="246">
        <v>122</v>
      </c>
      <c r="CA54" s="110">
        <v>607</v>
      </c>
      <c r="CB54" s="331">
        <v>126</v>
      </c>
      <c r="CC54" s="203">
        <v>612</v>
      </c>
      <c r="CD54" s="331">
        <v>128</v>
      </c>
      <c r="CE54" s="203">
        <v>620</v>
      </c>
      <c r="CF54" s="331">
        <v>133</v>
      </c>
      <c r="CG54" s="203">
        <v>625</v>
      </c>
      <c r="CH54" s="331">
        <v>137</v>
      </c>
      <c r="CI54" s="203">
        <v>635</v>
      </c>
      <c r="CJ54" s="331">
        <v>146</v>
      </c>
      <c r="CK54" s="203">
        <v>641</v>
      </c>
      <c r="CL54" s="331">
        <v>151</v>
      </c>
      <c r="CM54" s="203">
        <v>646</v>
      </c>
      <c r="CN54" s="331">
        <v>146</v>
      </c>
      <c r="CO54" s="203">
        <v>655</v>
      </c>
      <c r="CP54" s="331">
        <v>149</v>
      </c>
      <c r="CQ54" s="247"/>
      <c r="CR54" s="247"/>
    </row>
    <row r="55" spans="1:96" x14ac:dyDescent="0.2">
      <c r="A55" s="256">
        <v>52</v>
      </c>
      <c r="B55" s="358"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1">
        <v>9391</v>
      </c>
      <c r="BU55" s="209">
        <v>49566</v>
      </c>
      <c r="BV55" s="111">
        <v>9678</v>
      </c>
      <c r="BW55" s="110">
        <v>50548</v>
      </c>
      <c r="BX55" s="112">
        <v>9947</v>
      </c>
      <c r="BY55" s="110">
        <v>51654</v>
      </c>
      <c r="BZ55" s="246">
        <v>10238</v>
      </c>
      <c r="CA55" s="110">
        <v>52418</v>
      </c>
      <c r="CB55" s="331">
        <v>10530</v>
      </c>
      <c r="CC55" s="203">
        <v>53486</v>
      </c>
      <c r="CD55" s="331">
        <v>10759</v>
      </c>
      <c r="CE55" s="203">
        <v>54406</v>
      </c>
      <c r="CF55" s="331">
        <v>11019</v>
      </c>
      <c r="CG55" s="203">
        <v>55582</v>
      </c>
      <c r="CH55" s="331">
        <v>11293</v>
      </c>
      <c r="CI55" s="203">
        <v>56492</v>
      </c>
      <c r="CJ55" s="331">
        <v>11559</v>
      </c>
      <c r="CK55" s="203">
        <v>57434</v>
      </c>
      <c r="CL55" s="331">
        <v>11834</v>
      </c>
      <c r="CM55" s="203">
        <v>58290</v>
      </c>
      <c r="CN55" s="331">
        <v>12000</v>
      </c>
      <c r="CO55" s="203">
        <v>59205</v>
      </c>
      <c r="CP55" s="331">
        <v>12325</v>
      </c>
      <c r="CQ55" s="247"/>
      <c r="CR55" s="247"/>
    </row>
    <row r="56" spans="1:96" ht="13.5" customHeight="1" x14ac:dyDescent="0.2">
      <c r="A56" s="256">
        <v>53</v>
      </c>
      <c r="B56" s="358"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1">
        <v>882</v>
      </c>
      <c r="BU56" s="209">
        <v>17805</v>
      </c>
      <c r="BV56" s="111">
        <v>913</v>
      </c>
      <c r="BW56" s="110">
        <v>18365</v>
      </c>
      <c r="BX56" s="112">
        <v>938</v>
      </c>
      <c r="BY56" s="110">
        <v>18831</v>
      </c>
      <c r="BZ56" s="246">
        <v>964</v>
      </c>
      <c r="CA56" s="110">
        <v>19203</v>
      </c>
      <c r="CB56" s="331">
        <v>998</v>
      </c>
      <c r="CC56" s="110">
        <v>19556</v>
      </c>
      <c r="CD56" s="331">
        <v>1023</v>
      </c>
      <c r="CE56" s="110">
        <v>19926</v>
      </c>
      <c r="CF56" s="331">
        <v>1060</v>
      </c>
      <c r="CG56" s="110">
        <v>20392</v>
      </c>
      <c r="CH56" s="331">
        <v>1093</v>
      </c>
      <c r="CI56" s="110">
        <v>20743</v>
      </c>
      <c r="CJ56" s="331">
        <v>1133</v>
      </c>
      <c r="CK56" s="110">
        <v>21012</v>
      </c>
      <c r="CL56" s="331">
        <v>1154</v>
      </c>
      <c r="CM56" s="110">
        <v>21412</v>
      </c>
      <c r="CN56" s="331">
        <v>1163</v>
      </c>
      <c r="CO56" s="110">
        <v>21821</v>
      </c>
      <c r="CP56" s="331">
        <v>1195</v>
      </c>
      <c r="CQ56" s="247"/>
      <c r="CR56" s="247"/>
    </row>
    <row r="57" spans="1:96" x14ac:dyDescent="0.2">
      <c r="A57" s="256">
        <v>54</v>
      </c>
      <c r="B57" s="358"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1">
        <v>1397</v>
      </c>
      <c r="BU57" s="209">
        <v>543592</v>
      </c>
      <c r="BV57" s="111">
        <v>1438</v>
      </c>
      <c r="BW57" s="110">
        <v>557980</v>
      </c>
      <c r="BX57" s="112">
        <v>1474</v>
      </c>
      <c r="BY57" s="110">
        <v>571487</v>
      </c>
      <c r="BZ57" s="246">
        <v>1527</v>
      </c>
      <c r="CA57" s="110">
        <v>584142</v>
      </c>
      <c r="CB57" s="331">
        <v>1576</v>
      </c>
      <c r="CC57" s="203">
        <v>599123</v>
      </c>
      <c r="CD57" s="331">
        <v>1613</v>
      </c>
      <c r="CE57" s="203">
        <v>611848</v>
      </c>
      <c r="CF57" s="331">
        <v>1649</v>
      </c>
      <c r="CG57" s="203">
        <v>627272</v>
      </c>
      <c r="CH57" s="331">
        <v>1672</v>
      </c>
      <c r="CI57" s="203">
        <v>641677</v>
      </c>
      <c r="CJ57" s="331">
        <v>1690</v>
      </c>
      <c r="CK57" s="203">
        <v>655599</v>
      </c>
      <c r="CL57" s="331">
        <v>1719</v>
      </c>
      <c r="CM57" s="203">
        <v>670925</v>
      </c>
      <c r="CN57" s="331">
        <v>1734</v>
      </c>
      <c r="CO57" s="203">
        <v>685185</v>
      </c>
      <c r="CP57" s="331">
        <v>1746</v>
      </c>
      <c r="CQ57" s="247"/>
      <c r="CR57" s="247"/>
    </row>
    <row r="58" spans="1:96" x14ac:dyDescent="0.2">
      <c r="A58" s="256">
        <v>55</v>
      </c>
      <c r="B58" s="358"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1">
        <v>449</v>
      </c>
      <c r="BU58" s="209">
        <v>7342</v>
      </c>
      <c r="BV58" s="111">
        <v>462</v>
      </c>
      <c r="BW58" s="110">
        <v>7557</v>
      </c>
      <c r="BX58" s="112">
        <v>494</v>
      </c>
      <c r="BY58" s="110">
        <v>7801</v>
      </c>
      <c r="BZ58" s="246">
        <v>509</v>
      </c>
      <c r="CA58" s="110">
        <v>7979</v>
      </c>
      <c r="CB58" s="331">
        <v>526</v>
      </c>
      <c r="CC58" s="203">
        <v>8197</v>
      </c>
      <c r="CD58" s="331">
        <v>544</v>
      </c>
      <c r="CE58" s="203">
        <v>8394</v>
      </c>
      <c r="CF58" s="331">
        <v>569</v>
      </c>
      <c r="CG58" s="203">
        <v>8645</v>
      </c>
      <c r="CH58" s="331">
        <v>603</v>
      </c>
      <c r="CI58" s="203">
        <v>8850</v>
      </c>
      <c r="CJ58" s="331">
        <v>624</v>
      </c>
      <c r="CK58" s="203">
        <v>9067</v>
      </c>
      <c r="CL58" s="331">
        <v>642</v>
      </c>
      <c r="CM58" s="203">
        <v>9304</v>
      </c>
      <c r="CN58" s="331">
        <v>645</v>
      </c>
      <c r="CO58" s="203">
        <v>9553</v>
      </c>
      <c r="CP58" s="331">
        <v>666</v>
      </c>
      <c r="CQ58" s="247"/>
      <c r="CR58" s="247"/>
    </row>
    <row r="59" spans="1:96" ht="17.25" customHeight="1" x14ac:dyDescent="0.2">
      <c r="A59" s="260">
        <v>56</v>
      </c>
      <c r="B59" s="358"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1">
        <v>11824</v>
      </c>
      <c r="BU59" s="209">
        <v>217847</v>
      </c>
      <c r="BV59" s="111">
        <v>12221</v>
      </c>
      <c r="BW59" s="110">
        <v>226135</v>
      </c>
      <c r="BX59" s="112">
        <v>12709</v>
      </c>
      <c r="BY59" s="110">
        <v>233980</v>
      </c>
      <c r="BZ59" s="246">
        <v>13105</v>
      </c>
      <c r="CA59" s="110">
        <v>240875</v>
      </c>
      <c r="CB59" s="331">
        <v>13472</v>
      </c>
      <c r="CC59" s="110">
        <v>248480</v>
      </c>
      <c r="CD59" s="331">
        <v>13826</v>
      </c>
      <c r="CE59" s="110">
        <v>255923</v>
      </c>
      <c r="CF59" s="331">
        <v>14205</v>
      </c>
      <c r="CG59" s="110">
        <v>264336</v>
      </c>
      <c r="CH59" s="331">
        <v>14576</v>
      </c>
      <c r="CI59" s="110">
        <v>273045</v>
      </c>
      <c r="CJ59" s="331">
        <v>14983</v>
      </c>
      <c r="CK59" s="110">
        <v>280741</v>
      </c>
      <c r="CL59" s="331">
        <v>15396</v>
      </c>
      <c r="CM59" s="110">
        <v>289951</v>
      </c>
      <c r="CN59" s="331">
        <v>15776</v>
      </c>
      <c r="CO59" s="110">
        <v>298521</v>
      </c>
      <c r="CP59" s="331">
        <v>16229</v>
      </c>
      <c r="CQ59" s="247"/>
      <c r="CR59" s="247"/>
    </row>
    <row r="60" spans="1:96" ht="17.25" customHeight="1" x14ac:dyDescent="0.2">
      <c r="A60" s="260">
        <v>57</v>
      </c>
      <c r="B60" s="358"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2">
        <v>1124</v>
      </c>
      <c r="BU60" s="215">
        <v>11121</v>
      </c>
      <c r="BV60" s="217">
        <v>1152</v>
      </c>
      <c r="BW60" s="110">
        <v>11599</v>
      </c>
      <c r="BX60" s="216">
        <v>1166</v>
      </c>
      <c r="BY60" s="218">
        <v>19441</v>
      </c>
      <c r="BZ60" s="249">
        <v>1199</v>
      </c>
      <c r="CA60" s="218">
        <v>19929</v>
      </c>
      <c r="CB60" s="332">
        <v>1215</v>
      </c>
      <c r="CC60" s="218">
        <v>20361</v>
      </c>
      <c r="CD60" s="332">
        <v>1241</v>
      </c>
      <c r="CE60" s="218">
        <v>20733</v>
      </c>
      <c r="CF60" s="332">
        <v>1258</v>
      </c>
      <c r="CG60" s="218">
        <v>20762</v>
      </c>
      <c r="CH60" s="332">
        <v>1274</v>
      </c>
      <c r="CI60" s="218">
        <v>21167</v>
      </c>
      <c r="CJ60" s="332">
        <v>1295</v>
      </c>
      <c r="CK60" s="218">
        <v>21585</v>
      </c>
      <c r="CL60" s="332">
        <v>1313</v>
      </c>
      <c r="CM60" s="218">
        <v>21763</v>
      </c>
      <c r="CN60" s="332">
        <v>1324</v>
      </c>
      <c r="CO60" s="218">
        <v>22222</v>
      </c>
      <c r="CP60" s="332">
        <v>1334</v>
      </c>
      <c r="CQ60" s="247"/>
      <c r="CR60" s="247"/>
    </row>
    <row r="61" spans="1:96" ht="17.25" customHeight="1" x14ac:dyDescent="0.2">
      <c r="A61" s="260">
        <v>58</v>
      </c>
      <c r="B61" s="358"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2">
        <v>893</v>
      </c>
      <c r="BU61" s="215">
        <v>3754</v>
      </c>
      <c r="BV61" s="217">
        <v>921</v>
      </c>
      <c r="BW61" s="218">
        <v>3913</v>
      </c>
      <c r="BX61" s="216">
        <v>952</v>
      </c>
      <c r="BY61" s="218">
        <v>7032</v>
      </c>
      <c r="BZ61" s="249">
        <v>996</v>
      </c>
      <c r="CA61" s="218">
        <v>7166</v>
      </c>
      <c r="CB61" s="332">
        <v>1036</v>
      </c>
      <c r="CC61" s="218">
        <v>7339</v>
      </c>
      <c r="CD61" s="332">
        <v>1070</v>
      </c>
      <c r="CE61" s="218">
        <v>7484</v>
      </c>
      <c r="CF61" s="332">
        <v>1104</v>
      </c>
      <c r="CG61" s="218">
        <v>7541</v>
      </c>
      <c r="CH61" s="332">
        <v>1141</v>
      </c>
      <c r="CI61" s="218">
        <v>7693</v>
      </c>
      <c r="CJ61" s="332">
        <v>1179</v>
      </c>
      <c r="CK61" s="218">
        <v>7902</v>
      </c>
      <c r="CL61" s="332">
        <v>1219</v>
      </c>
      <c r="CM61" s="218">
        <v>7976</v>
      </c>
      <c r="CN61" s="332">
        <v>1248</v>
      </c>
      <c r="CO61" s="218">
        <v>8168</v>
      </c>
      <c r="CP61" s="332">
        <v>1292</v>
      </c>
      <c r="CQ61" s="247"/>
      <c r="CR61" s="247"/>
    </row>
    <row r="62" spans="1:96" ht="17.25" customHeight="1" x14ac:dyDescent="0.2">
      <c r="A62" s="260">
        <v>59</v>
      </c>
      <c r="B62" s="358"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2">
        <v>1339</v>
      </c>
      <c r="BU62" s="215">
        <v>10003</v>
      </c>
      <c r="BV62" s="217">
        <v>1365</v>
      </c>
      <c r="BW62" s="218">
        <v>10400</v>
      </c>
      <c r="BX62" s="216">
        <v>1383</v>
      </c>
      <c r="BY62" s="218">
        <v>17615</v>
      </c>
      <c r="BZ62" s="249">
        <v>1409</v>
      </c>
      <c r="CA62" s="218">
        <v>17971</v>
      </c>
      <c r="CB62" s="332">
        <v>1434</v>
      </c>
      <c r="CC62" s="218">
        <v>18336</v>
      </c>
      <c r="CD62" s="332">
        <v>1457</v>
      </c>
      <c r="CE62" s="218">
        <v>18653</v>
      </c>
      <c r="CF62" s="332">
        <v>1475</v>
      </c>
      <c r="CG62" s="218">
        <v>18679</v>
      </c>
      <c r="CH62" s="332">
        <v>1489</v>
      </c>
      <c r="CI62" s="218">
        <v>19007</v>
      </c>
      <c r="CJ62" s="332">
        <v>1511</v>
      </c>
      <c r="CK62" s="218">
        <v>19392</v>
      </c>
      <c r="CL62" s="332">
        <v>1531</v>
      </c>
      <c r="CM62" s="218">
        <v>19629</v>
      </c>
      <c r="CN62" s="332">
        <v>1545</v>
      </c>
      <c r="CO62" s="218">
        <v>19989</v>
      </c>
      <c r="CP62" s="332">
        <v>1558</v>
      </c>
      <c r="CQ62" s="247"/>
      <c r="CR62" s="247"/>
    </row>
    <row r="63" spans="1:96"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2">
        <v>4052</v>
      </c>
      <c r="BU63" s="215">
        <v>37128</v>
      </c>
      <c r="BV63" s="217">
        <v>4273</v>
      </c>
      <c r="BW63" s="218">
        <v>38483</v>
      </c>
      <c r="BX63" s="216">
        <v>4520</v>
      </c>
      <c r="BY63" s="218">
        <v>39862</v>
      </c>
      <c r="BZ63" s="249">
        <v>4802</v>
      </c>
      <c r="CA63" s="218">
        <v>40875</v>
      </c>
      <c r="CB63" s="332">
        <v>4981</v>
      </c>
      <c r="CC63" s="218">
        <v>42358</v>
      </c>
      <c r="CD63" s="332">
        <v>5217</v>
      </c>
      <c r="CE63" s="218">
        <v>43715</v>
      </c>
      <c r="CF63" s="332">
        <v>5457</v>
      </c>
      <c r="CG63" s="218">
        <v>45429</v>
      </c>
      <c r="CH63" s="332">
        <v>5708</v>
      </c>
      <c r="CI63" s="218">
        <v>46824</v>
      </c>
      <c r="CJ63" s="332">
        <v>5941</v>
      </c>
      <c r="CK63" s="218">
        <v>48138</v>
      </c>
      <c r="CL63" s="332">
        <v>6231</v>
      </c>
      <c r="CM63" s="218">
        <v>49667</v>
      </c>
      <c r="CN63" s="332">
        <v>6414</v>
      </c>
      <c r="CO63" s="218">
        <v>51096</v>
      </c>
      <c r="CP63" s="332">
        <v>6731</v>
      </c>
      <c r="CQ63" s="247"/>
      <c r="CR63" s="247"/>
    </row>
    <row r="64" spans="1:96"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2">
        <v>26335</v>
      </c>
      <c r="BU64" s="215">
        <v>156066</v>
      </c>
      <c r="BV64" s="217">
        <v>27669</v>
      </c>
      <c r="BW64" s="218">
        <v>162634</v>
      </c>
      <c r="BX64" s="216">
        <v>29408</v>
      </c>
      <c r="BY64" s="218">
        <v>169524</v>
      </c>
      <c r="BZ64" s="249">
        <v>31355</v>
      </c>
      <c r="CA64" s="218">
        <v>174523</v>
      </c>
      <c r="CB64" s="332">
        <v>33009</v>
      </c>
      <c r="CC64" s="218">
        <v>180924</v>
      </c>
      <c r="CD64" s="332">
        <v>34340</v>
      </c>
      <c r="CE64" s="218">
        <v>187150</v>
      </c>
      <c r="CF64" s="332">
        <v>36007</v>
      </c>
      <c r="CG64" s="218">
        <v>194587</v>
      </c>
      <c r="CH64" s="332">
        <v>37752</v>
      </c>
      <c r="CI64" s="218">
        <v>200715</v>
      </c>
      <c r="CJ64" s="332">
        <v>39440</v>
      </c>
      <c r="CK64" s="218">
        <v>206995</v>
      </c>
      <c r="CL64" s="332">
        <v>41031</v>
      </c>
      <c r="CM64" s="218">
        <v>214239</v>
      </c>
      <c r="CN64" s="332">
        <v>42941</v>
      </c>
      <c r="CO64" s="218">
        <v>221437</v>
      </c>
      <c r="CP64" s="332">
        <v>44889</v>
      </c>
      <c r="CQ64" s="247"/>
      <c r="CR64" s="247"/>
    </row>
    <row r="65" spans="1:98"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2">
        <v>2831</v>
      </c>
      <c r="BU65" s="215">
        <v>23098</v>
      </c>
      <c r="BV65" s="217">
        <v>2929</v>
      </c>
      <c r="BW65" s="218">
        <v>23913</v>
      </c>
      <c r="BX65" s="216">
        <v>3030</v>
      </c>
      <c r="BY65" s="218">
        <v>24702</v>
      </c>
      <c r="BZ65" s="249">
        <v>3142</v>
      </c>
      <c r="CA65" s="218">
        <v>25376</v>
      </c>
      <c r="CB65" s="332">
        <v>3246</v>
      </c>
      <c r="CC65" s="218">
        <v>26214</v>
      </c>
      <c r="CD65" s="332">
        <v>3370</v>
      </c>
      <c r="CE65" s="218">
        <v>26998</v>
      </c>
      <c r="CF65" s="332">
        <v>3478</v>
      </c>
      <c r="CG65" s="218">
        <v>27831</v>
      </c>
      <c r="CH65" s="332">
        <v>3594</v>
      </c>
      <c r="CI65" s="218">
        <v>28592</v>
      </c>
      <c r="CJ65" s="332">
        <v>3703</v>
      </c>
      <c r="CK65" s="218">
        <v>29378</v>
      </c>
      <c r="CL65" s="332">
        <v>3817</v>
      </c>
      <c r="CM65" s="218">
        <v>30272</v>
      </c>
      <c r="CN65" s="332">
        <v>3914</v>
      </c>
      <c r="CO65" s="218">
        <v>31084</v>
      </c>
      <c r="CP65" s="332">
        <v>4028</v>
      </c>
      <c r="CQ65" s="247"/>
      <c r="CR65" s="247"/>
    </row>
    <row r="66" spans="1:98"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2">
        <v>416</v>
      </c>
      <c r="BU66" s="215">
        <v>1145</v>
      </c>
      <c r="BV66" s="217">
        <v>431</v>
      </c>
      <c r="BW66" s="218">
        <v>1202</v>
      </c>
      <c r="BX66" s="216">
        <v>449</v>
      </c>
      <c r="BY66" s="218">
        <v>1284</v>
      </c>
      <c r="BZ66" s="249">
        <v>479</v>
      </c>
      <c r="CA66" s="218">
        <v>1362</v>
      </c>
      <c r="CB66" s="332">
        <v>502</v>
      </c>
      <c r="CC66" s="218">
        <v>1438</v>
      </c>
      <c r="CD66" s="332">
        <v>518</v>
      </c>
      <c r="CE66" s="218">
        <v>1511</v>
      </c>
      <c r="CF66" s="332">
        <v>534</v>
      </c>
      <c r="CG66" s="218">
        <v>1617</v>
      </c>
      <c r="CH66" s="332">
        <v>554</v>
      </c>
      <c r="CI66" s="218">
        <v>1689</v>
      </c>
      <c r="CJ66" s="332">
        <v>576</v>
      </c>
      <c r="CK66" s="218">
        <v>1746</v>
      </c>
      <c r="CL66" s="332">
        <v>604</v>
      </c>
      <c r="CM66" s="218">
        <v>1833</v>
      </c>
      <c r="CN66" s="332">
        <v>630</v>
      </c>
      <c r="CO66" s="218">
        <v>1911</v>
      </c>
      <c r="CP66" s="332">
        <v>659</v>
      </c>
      <c r="CQ66" s="247"/>
      <c r="CR66" s="247"/>
    </row>
    <row r="67" spans="1:98"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2">
        <v>1000</v>
      </c>
      <c r="BU67" s="215">
        <v>166059</v>
      </c>
      <c r="BV67" s="217">
        <v>1050</v>
      </c>
      <c r="BW67" s="218">
        <v>174487</v>
      </c>
      <c r="BX67" s="216">
        <v>1122</v>
      </c>
      <c r="BY67" s="218">
        <v>183123</v>
      </c>
      <c r="BZ67" s="249">
        <v>1186</v>
      </c>
      <c r="CA67" s="218">
        <v>189493</v>
      </c>
      <c r="CB67" s="332">
        <v>1250</v>
      </c>
      <c r="CC67" s="218">
        <v>199728</v>
      </c>
      <c r="CD67" s="332">
        <v>1312</v>
      </c>
      <c r="CE67" s="218">
        <v>208779</v>
      </c>
      <c r="CF67" s="332">
        <v>1374</v>
      </c>
      <c r="CG67" s="218">
        <v>218861</v>
      </c>
      <c r="CH67" s="332">
        <v>1432</v>
      </c>
      <c r="CI67" s="218">
        <v>227957</v>
      </c>
      <c r="CJ67" s="332">
        <v>1484</v>
      </c>
      <c r="CK67" s="218">
        <v>238240</v>
      </c>
      <c r="CL67" s="332">
        <v>1552</v>
      </c>
      <c r="CM67" s="218">
        <v>247524</v>
      </c>
      <c r="CN67" s="332">
        <v>1583</v>
      </c>
      <c r="CO67" s="218">
        <v>256002</v>
      </c>
      <c r="CP67" s="332">
        <v>1657</v>
      </c>
      <c r="CQ67" s="247"/>
      <c r="CR67" s="247"/>
      <c r="CS67" s="426" t="s">
        <v>67</v>
      </c>
      <c r="CT67" s="427"/>
    </row>
    <row r="68" spans="1:98"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2">
        <v>2570</v>
      </c>
      <c r="BU68" s="215">
        <v>531269</v>
      </c>
      <c r="BV68" s="217">
        <v>2692</v>
      </c>
      <c r="BW68" s="218">
        <v>557345</v>
      </c>
      <c r="BX68" s="216">
        <v>2844</v>
      </c>
      <c r="BY68" s="218">
        <v>583228</v>
      </c>
      <c r="BZ68" s="249">
        <v>3059</v>
      </c>
      <c r="CA68" s="218">
        <v>605098</v>
      </c>
      <c r="CB68" s="332">
        <v>3254</v>
      </c>
      <c r="CC68" s="218">
        <v>629691</v>
      </c>
      <c r="CD68" s="332">
        <v>3391</v>
      </c>
      <c r="CE68" s="218">
        <v>651686</v>
      </c>
      <c r="CF68" s="332">
        <v>3491</v>
      </c>
      <c r="CG68" s="218">
        <v>678448</v>
      </c>
      <c r="CH68" s="332">
        <v>3667</v>
      </c>
      <c r="CI68" s="218">
        <v>702981</v>
      </c>
      <c r="CJ68" s="332">
        <v>3865</v>
      </c>
      <c r="CK68" s="218">
        <v>725769</v>
      </c>
      <c r="CL68" s="332">
        <v>3977</v>
      </c>
      <c r="CM68" s="218">
        <v>750553</v>
      </c>
      <c r="CN68" s="332">
        <v>4084</v>
      </c>
      <c r="CO68" s="218">
        <v>775744</v>
      </c>
      <c r="CP68" s="332">
        <v>4273</v>
      </c>
      <c r="CQ68" s="247"/>
      <c r="CR68" s="247"/>
    </row>
    <row r="69" spans="1:98"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2">
        <v>52593</v>
      </c>
      <c r="BU69" s="215">
        <v>811934</v>
      </c>
      <c r="BV69" s="217">
        <v>56210</v>
      </c>
      <c r="BW69" s="218">
        <v>848032</v>
      </c>
      <c r="BX69" s="216">
        <v>60064</v>
      </c>
      <c r="BY69" s="218">
        <v>881873</v>
      </c>
      <c r="BZ69" s="249">
        <v>63583</v>
      </c>
      <c r="CA69" s="218">
        <v>910603</v>
      </c>
      <c r="CB69" s="332">
        <v>66664</v>
      </c>
      <c r="CC69" s="218">
        <v>947798</v>
      </c>
      <c r="CD69" s="332">
        <v>69876</v>
      </c>
      <c r="CE69" s="218">
        <v>979410</v>
      </c>
      <c r="CF69" s="332">
        <v>73017</v>
      </c>
      <c r="CG69" s="218">
        <v>1016102</v>
      </c>
      <c r="CH69" s="332">
        <v>76143</v>
      </c>
      <c r="CI69" s="218">
        <v>1049820</v>
      </c>
      <c r="CJ69" s="332">
        <v>79024</v>
      </c>
      <c r="CK69" s="218">
        <v>1084565</v>
      </c>
      <c r="CL69" s="332">
        <v>82132</v>
      </c>
      <c r="CM69" s="218">
        <v>1119633</v>
      </c>
      <c r="CN69" s="332">
        <v>85034</v>
      </c>
      <c r="CO69" s="218">
        <v>1152819</v>
      </c>
      <c r="CP69" s="332">
        <v>88137</v>
      </c>
      <c r="CQ69" s="247"/>
      <c r="CR69" s="247"/>
    </row>
    <row r="70" spans="1:98"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2">
        <v>1052</v>
      </c>
      <c r="BU70" s="215">
        <v>1297</v>
      </c>
      <c r="BV70" s="217">
        <v>1086</v>
      </c>
      <c r="BW70" s="218">
        <v>1342</v>
      </c>
      <c r="BX70" s="216">
        <v>1128</v>
      </c>
      <c r="BY70" s="218">
        <v>1382</v>
      </c>
      <c r="BZ70" s="249">
        <v>1165</v>
      </c>
      <c r="CA70" s="218">
        <v>1429</v>
      </c>
      <c r="CB70" s="332">
        <v>1211</v>
      </c>
      <c r="CC70" s="218">
        <v>1496</v>
      </c>
      <c r="CD70" s="332">
        <v>1260</v>
      </c>
      <c r="CE70" s="218">
        <v>1548</v>
      </c>
      <c r="CF70" s="332">
        <v>1289</v>
      </c>
      <c r="CG70" s="218">
        <v>1590</v>
      </c>
      <c r="CH70" s="332">
        <v>1310</v>
      </c>
      <c r="CI70" s="218">
        <v>1627</v>
      </c>
      <c r="CJ70" s="332">
        <v>1349</v>
      </c>
      <c r="CK70" s="218">
        <v>1675</v>
      </c>
      <c r="CL70" s="332">
        <v>1393</v>
      </c>
      <c r="CM70" s="218">
        <v>1723</v>
      </c>
      <c r="CN70" s="332">
        <v>1410</v>
      </c>
      <c r="CO70" s="218">
        <v>1763</v>
      </c>
      <c r="CP70" s="332">
        <v>1442</v>
      </c>
      <c r="CQ70" s="247"/>
      <c r="CR70" s="247"/>
    </row>
    <row r="71" spans="1:98"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2">
        <v>618</v>
      </c>
      <c r="BU71" s="215">
        <v>1932</v>
      </c>
      <c r="BV71" s="217">
        <v>640</v>
      </c>
      <c r="BW71" s="218">
        <v>2004</v>
      </c>
      <c r="BX71" s="216">
        <v>663</v>
      </c>
      <c r="BY71" s="218">
        <v>2073</v>
      </c>
      <c r="BZ71" s="249">
        <v>688</v>
      </c>
      <c r="CA71" s="218">
        <v>2145</v>
      </c>
      <c r="CB71" s="332">
        <v>711</v>
      </c>
      <c r="CC71" s="218">
        <v>2235</v>
      </c>
      <c r="CD71" s="332">
        <v>745</v>
      </c>
      <c r="CE71" s="218">
        <v>2306</v>
      </c>
      <c r="CF71" s="332">
        <v>777</v>
      </c>
      <c r="CG71" s="218">
        <v>2374</v>
      </c>
      <c r="CH71" s="332">
        <v>810</v>
      </c>
      <c r="CI71" s="218">
        <v>2453</v>
      </c>
      <c r="CJ71" s="332">
        <v>843</v>
      </c>
      <c r="CK71" s="218">
        <v>2551</v>
      </c>
      <c r="CL71" s="332">
        <v>877</v>
      </c>
      <c r="CM71" s="218">
        <v>2646</v>
      </c>
      <c r="CN71" s="332">
        <v>855</v>
      </c>
      <c r="CO71" s="218">
        <v>2721</v>
      </c>
      <c r="CP71" s="332">
        <v>895</v>
      </c>
      <c r="CQ71" s="247"/>
      <c r="CR71" s="247"/>
    </row>
    <row r="72" spans="1:98"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2">
        <v>462</v>
      </c>
      <c r="BU72" s="215">
        <v>2286</v>
      </c>
      <c r="BV72" s="217">
        <v>484</v>
      </c>
      <c r="BW72" s="218">
        <v>2362</v>
      </c>
      <c r="BX72" s="216">
        <v>511</v>
      </c>
      <c r="BY72" s="218">
        <v>2444</v>
      </c>
      <c r="BZ72" s="249">
        <v>530</v>
      </c>
      <c r="CA72" s="218">
        <v>2490</v>
      </c>
      <c r="CB72" s="332">
        <v>547</v>
      </c>
      <c r="CC72" s="218">
        <v>2560</v>
      </c>
      <c r="CD72" s="332">
        <v>568</v>
      </c>
      <c r="CE72" s="218">
        <v>2615</v>
      </c>
      <c r="CF72" s="332">
        <v>581</v>
      </c>
      <c r="CG72" s="218">
        <v>2686</v>
      </c>
      <c r="CH72" s="332">
        <v>598</v>
      </c>
      <c r="CI72" s="218">
        <v>2762</v>
      </c>
      <c r="CJ72" s="332">
        <v>612</v>
      </c>
      <c r="CK72" s="218">
        <v>2831</v>
      </c>
      <c r="CL72" s="332">
        <v>627</v>
      </c>
      <c r="CM72" s="218">
        <v>2915</v>
      </c>
      <c r="CN72" s="332">
        <v>641</v>
      </c>
      <c r="CO72" s="218">
        <v>3010</v>
      </c>
      <c r="CP72" s="332">
        <v>661</v>
      </c>
      <c r="CQ72" s="247"/>
      <c r="CR72" s="247"/>
    </row>
    <row r="73" spans="1:98"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2">
        <v>1306</v>
      </c>
      <c r="BU73" s="215">
        <v>9847</v>
      </c>
      <c r="BV73" s="217">
        <v>1441</v>
      </c>
      <c r="BW73" s="218">
        <v>10703</v>
      </c>
      <c r="BX73" s="216">
        <v>1551</v>
      </c>
      <c r="BY73" s="218">
        <v>12200</v>
      </c>
      <c r="BZ73" s="249">
        <v>1682</v>
      </c>
      <c r="CA73" s="218">
        <v>13692</v>
      </c>
      <c r="CB73" s="332">
        <v>1787</v>
      </c>
      <c r="CC73" s="218">
        <v>15712</v>
      </c>
      <c r="CD73" s="332">
        <v>1920</v>
      </c>
      <c r="CE73" s="218">
        <v>17457</v>
      </c>
      <c r="CF73" s="332">
        <v>2029</v>
      </c>
      <c r="CG73" s="218">
        <v>19556</v>
      </c>
      <c r="CH73" s="332">
        <v>2161</v>
      </c>
      <c r="CI73" s="218">
        <v>21743</v>
      </c>
      <c r="CJ73" s="332">
        <v>2304</v>
      </c>
      <c r="CK73" s="218">
        <v>24328</v>
      </c>
      <c r="CL73" s="332">
        <v>2456</v>
      </c>
      <c r="CM73" s="218">
        <v>26775</v>
      </c>
      <c r="CN73" s="332">
        <v>2539</v>
      </c>
      <c r="CO73" s="218">
        <v>29457</v>
      </c>
      <c r="CP73" s="332">
        <v>2677</v>
      </c>
      <c r="CQ73" s="247"/>
      <c r="CR73" s="247"/>
    </row>
    <row r="74" spans="1:98"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2">
        <v>366</v>
      </c>
      <c r="BU74" s="215">
        <v>2903</v>
      </c>
      <c r="BV74" s="217">
        <v>412</v>
      </c>
      <c r="BW74" s="218">
        <v>3133</v>
      </c>
      <c r="BX74" s="216">
        <v>429</v>
      </c>
      <c r="BY74" s="218">
        <v>3366</v>
      </c>
      <c r="BZ74" s="249">
        <v>458</v>
      </c>
      <c r="CA74" s="218">
        <v>3587</v>
      </c>
      <c r="CB74" s="332">
        <v>473</v>
      </c>
      <c r="CC74" s="218">
        <v>3844</v>
      </c>
      <c r="CD74" s="332">
        <v>505</v>
      </c>
      <c r="CE74" s="218">
        <v>4121</v>
      </c>
      <c r="CF74" s="332">
        <v>526</v>
      </c>
      <c r="CG74" s="218">
        <v>4422</v>
      </c>
      <c r="CH74" s="332">
        <v>560</v>
      </c>
      <c r="CI74" s="218">
        <v>4686</v>
      </c>
      <c r="CJ74" s="332">
        <v>587</v>
      </c>
      <c r="CK74" s="218">
        <v>4969</v>
      </c>
      <c r="CL74" s="332">
        <v>617</v>
      </c>
      <c r="CM74" s="218">
        <v>5260</v>
      </c>
      <c r="CN74" s="332">
        <v>610</v>
      </c>
      <c r="CO74" s="218">
        <v>5503</v>
      </c>
      <c r="CP74" s="332">
        <v>646</v>
      </c>
      <c r="CQ74" s="247"/>
      <c r="CR74" s="247"/>
    </row>
    <row r="75" spans="1:98"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2">
        <v>467</v>
      </c>
      <c r="BU75" s="215">
        <v>2388</v>
      </c>
      <c r="BV75" s="217">
        <v>496</v>
      </c>
      <c r="BW75" s="218">
        <v>2584</v>
      </c>
      <c r="BX75" s="216">
        <v>534</v>
      </c>
      <c r="BY75" s="218">
        <v>2743</v>
      </c>
      <c r="BZ75" s="249">
        <v>565</v>
      </c>
      <c r="CA75" s="218">
        <v>2941</v>
      </c>
      <c r="CB75" s="332">
        <v>594</v>
      </c>
      <c r="CC75" s="218">
        <v>3177</v>
      </c>
      <c r="CD75" s="332">
        <v>630</v>
      </c>
      <c r="CE75" s="218">
        <v>3336</v>
      </c>
      <c r="CF75" s="332">
        <v>668</v>
      </c>
      <c r="CG75" s="218">
        <v>3543</v>
      </c>
      <c r="CH75" s="332">
        <v>719</v>
      </c>
      <c r="CI75" s="218">
        <v>3724</v>
      </c>
      <c r="CJ75" s="332">
        <v>760</v>
      </c>
      <c r="CK75" s="218">
        <v>3935</v>
      </c>
      <c r="CL75" s="332">
        <v>807</v>
      </c>
      <c r="CM75" s="218">
        <v>4146</v>
      </c>
      <c r="CN75" s="332">
        <v>821</v>
      </c>
      <c r="CO75" s="218">
        <v>4340</v>
      </c>
      <c r="CP75" s="332">
        <v>872</v>
      </c>
      <c r="CQ75" s="247"/>
      <c r="CR75" s="247"/>
    </row>
    <row r="76" spans="1:98"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2">
        <v>28</v>
      </c>
      <c r="BU76" s="215">
        <v>240</v>
      </c>
      <c r="BV76" s="217">
        <v>31</v>
      </c>
      <c r="BW76" s="218">
        <v>255</v>
      </c>
      <c r="BX76" s="216">
        <v>33</v>
      </c>
      <c r="BY76" s="218">
        <v>266</v>
      </c>
      <c r="BZ76" s="249">
        <v>38</v>
      </c>
      <c r="CA76" s="218">
        <v>284</v>
      </c>
      <c r="CB76" s="332">
        <v>41</v>
      </c>
      <c r="CC76" s="218">
        <v>304</v>
      </c>
      <c r="CD76" s="332">
        <v>43</v>
      </c>
      <c r="CE76" s="218">
        <v>318</v>
      </c>
      <c r="CF76" s="332">
        <v>45</v>
      </c>
      <c r="CG76" s="218">
        <v>336</v>
      </c>
      <c r="CH76" s="332">
        <v>47</v>
      </c>
      <c r="CI76" s="218">
        <v>352</v>
      </c>
      <c r="CJ76" s="332">
        <v>52</v>
      </c>
      <c r="CK76" s="218">
        <v>363</v>
      </c>
      <c r="CL76" s="332">
        <v>53</v>
      </c>
      <c r="CM76" s="218">
        <v>387</v>
      </c>
      <c r="CN76" s="332">
        <v>51</v>
      </c>
      <c r="CO76" s="218">
        <v>398</v>
      </c>
      <c r="CP76" s="332">
        <v>54</v>
      </c>
      <c r="CQ76" s="247"/>
      <c r="CR76" s="247"/>
    </row>
    <row r="77" spans="1:98"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2">
        <v>335</v>
      </c>
      <c r="BU77" s="215">
        <v>3282</v>
      </c>
      <c r="BV77" s="217">
        <v>370</v>
      </c>
      <c r="BW77" s="218">
        <v>3531</v>
      </c>
      <c r="BX77" s="216">
        <v>401</v>
      </c>
      <c r="BY77" s="218">
        <v>3742</v>
      </c>
      <c r="BZ77" s="249">
        <v>441</v>
      </c>
      <c r="CA77" s="218">
        <v>3917</v>
      </c>
      <c r="CB77" s="332">
        <v>474</v>
      </c>
      <c r="CC77" s="218">
        <v>4197</v>
      </c>
      <c r="CD77" s="332">
        <v>518</v>
      </c>
      <c r="CE77" s="218">
        <v>4448</v>
      </c>
      <c r="CF77" s="332">
        <v>560</v>
      </c>
      <c r="CG77" s="218">
        <v>4713</v>
      </c>
      <c r="CH77" s="332">
        <v>617</v>
      </c>
      <c r="CI77" s="218">
        <v>4997</v>
      </c>
      <c r="CJ77" s="332">
        <v>663</v>
      </c>
      <c r="CK77" s="218">
        <v>5283</v>
      </c>
      <c r="CL77" s="332">
        <v>701</v>
      </c>
      <c r="CM77" s="218">
        <v>5569</v>
      </c>
      <c r="CN77" s="332">
        <v>727</v>
      </c>
      <c r="CO77" s="218">
        <v>5868</v>
      </c>
      <c r="CP77" s="332">
        <v>767</v>
      </c>
      <c r="CQ77" s="247"/>
      <c r="CR77" s="247"/>
    </row>
    <row r="78" spans="1:98"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2">
        <v>10639</v>
      </c>
      <c r="BU78" s="215">
        <v>13447</v>
      </c>
      <c r="BV78" s="217">
        <v>11306</v>
      </c>
      <c r="BW78" s="218">
        <v>14212</v>
      </c>
      <c r="BX78" s="216">
        <v>12062</v>
      </c>
      <c r="BY78" s="218">
        <v>14903</v>
      </c>
      <c r="BZ78" s="249">
        <v>12922</v>
      </c>
      <c r="CA78" s="218">
        <v>15339</v>
      </c>
      <c r="CB78" s="332">
        <v>13708</v>
      </c>
      <c r="CC78" s="218">
        <v>15845</v>
      </c>
      <c r="CD78" s="332">
        <v>14414</v>
      </c>
      <c r="CE78" s="218">
        <v>16422</v>
      </c>
      <c r="CF78" s="332">
        <v>15209</v>
      </c>
      <c r="CG78" s="218">
        <v>17039</v>
      </c>
      <c r="CH78" s="332">
        <v>15979</v>
      </c>
      <c r="CI78" s="218">
        <v>17517</v>
      </c>
      <c r="CJ78" s="332">
        <v>16674</v>
      </c>
      <c r="CK78" s="218">
        <v>17944</v>
      </c>
      <c r="CL78" s="332">
        <v>17337</v>
      </c>
      <c r="CM78" s="218">
        <v>18465</v>
      </c>
      <c r="CN78" s="332">
        <v>17764</v>
      </c>
      <c r="CO78" s="218">
        <v>19021</v>
      </c>
      <c r="CP78" s="332">
        <v>18498</v>
      </c>
      <c r="CQ78" s="247"/>
      <c r="CR78" s="247"/>
    </row>
    <row r="79" spans="1:98"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2">
        <v>44125</v>
      </c>
      <c r="BU79" s="215">
        <v>293760</v>
      </c>
      <c r="BV79" s="217">
        <v>47482</v>
      </c>
      <c r="BW79" s="218">
        <v>315073</v>
      </c>
      <c r="BX79" s="216">
        <v>50998</v>
      </c>
      <c r="BY79" s="218">
        <v>335292</v>
      </c>
      <c r="BZ79" s="249">
        <v>54511</v>
      </c>
      <c r="CA79" s="218">
        <v>349533</v>
      </c>
      <c r="CB79" s="332">
        <v>57310</v>
      </c>
      <c r="CC79" s="218">
        <v>371901</v>
      </c>
      <c r="CD79" s="332">
        <v>60347</v>
      </c>
      <c r="CE79" s="218">
        <v>389961</v>
      </c>
      <c r="CF79" s="332">
        <v>63210</v>
      </c>
      <c r="CG79" s="218">
        <v>409597</v>
      </c>
      <c r="CH79" s="332">
        <v>66070</v>
      </c>
      <c r="CI79" s="218">
        <v>426959</v>
      </c>
      <c r="CJ79" s="332">
        <v>68737</v>
      </c>
      <c r="CK79" s="218">
        <v>447628</v>
      </c>
      <c r="CL79" s="332">
        <v>71791</v>
      </c>
      <c r="CM79" s="218">
        <v>467086</v>
      </c>
      <c r="CN79" s="332">
        <v>74651</v>
      </c>
      <c r="CO79" s="218">
        <v>485723</v>
      </c>
      <c r="CP79" s="332">
        <v>77837</v>
      </c>
      <c r="CQ79" s="247"/>
      <c r="CR79" s="247"/>
    </row>
    <row r="80" spans="1:98"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2">
        <v>55</v>
      </c>
      <c r="BU80" s="215">
        <v>174</v>
      </c>
      <c r="BV80" s="217">
        <v>63</v>
      </c>
      <c r="BW80" s="218">
        <v>207</v>
      </c>
      <c r="BX80" s="216">
        <v>72</v>
      </c>
      <c r="BY80" s="218">
        <v>243</v>
      </c>
      <c r="BZ80" s="249">
        <v>84</v>
      </c>
      <c r="CA80" s="218">
        <v>276</v>
      </c>
      <c r="CB80" s="332">
        <v>99</v>
      </c>
      <c r="CC80" s="218">
        <v>316</v>
      </c>
      <c r="CD80" s="332">
        <v>107</v>
      </c>
      <c r="CE80" s="218">
        <v>356</v>
      </c>
      <c r="CF80" s="332">
        <v>117</v>
      </c>
      <c r="CG80" s="218">
        <v>410</v>
      </c>
      <c r="CH80" s="332">
        <v>124</v>
      </c>
      <c r="CI80" s="218">
        <v>463</v>
      </c>
      <c r="CJ80" s="332">
        <v>137</v>
      </c>
      <c r="CK80" s="218">
        <v>506</v>
      </c>
      <c r="CL80" s="332">
        <v>148</v>
      </c>
      <c r="CM80" s="218">
        <v>545</v>
      </c>
      <c r="CN80" s="332">
        <v>147</v>
      </c>
      <c r="CO80" s="218">
        <v>581</v>
      </c>
      <c r="CP80" s="332">
        <v>152</v>
      </c>
      <c r="CQ80" s="247"/>
      <c r="CR80" s="247"/>
    </row>
    <row r="81" spans="1:96"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2">
        <v>1793</v>
      </c>
      <c r="BU81" s="215">
        <v>6988</v>
      </c>
      <c r="BV81" s="217">
        <v>1903</v>
      </c>
      <c r="BW81" s="218">
        <v>7315</v>
      </c>
      <c r="BX81" s="216">
        <v>2003</v>
      </c>
      <c r="BY81" s="218">
        <v>7743</v>
      </c>
      <c r="BZ81" s="249">
        <v>2133</v>
      </c>
      <c r="CA81" s="218">
        <v>8010</v>
      </c>
      <c r="CB81" s="332">
        <v>2243</v>
      </c>
      <c r="CC81" s="218">
        <v>8387</v>
      </c>
      <c r="CD81" s="332">
        <v>2346</v>
      </c>
      <c r="CE81" s="218">
        <v>8671</v>
      </c>
      <c r="CF81" s="332">
        <v>2441</v>
      </c>
      <c r="CG81" s="218">
        <v>9051</v>
      </c>
      <c r="CH81" s="332">
        <v>2528</v>
      </c>
      <c r="CI81" s="218">
        <v>9353</v>
      </c>
      <c r="CJ81" s="332">
        <v>2646</v>
      </c>
      <c r="CK81" s="218">
        <v>9699</v>
      </c>
      <c r="CL81" s="332">
        <v>2764</v>
      </c>
      <c r="CM81" s="218">
        <v>10022</v>
      </c>
      <c r="CN81" s="332">
        <v>2853</v>
      </c>
      <c r="CO81" s="218">
        <v>10284</v>
      </c>
      <c r="CP81" s="332">
        <v>2964</v>
      </c>
      <c r="CQ81" s="247"/>
      <c r="CR81" s="247"/>
    </row>
    <row r="82" spans="1:96"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2">
        <v>206</v>
      </c>
      <c r="BU82" s="215">
        <v>2430</v>
      </c>
      <c r="BV82" s="217">
        <v>222</v>
      </c>
      <c r="BW82" s="218">
        <v>2591</v>
      </c>
      <c r="BX82" s="216">
        <v>244</v>
      </c>
      <c r="BY82" s="218">
        <v>2733</v>
      </c>
      <c r="BZ82" s="249">
        <v>259</v>
      </c>
      <c r="CA82" s="218">
        <v>2852</v>
      </c>
      <c r="CB82" s="332">
        <v>273</v>
      </c>
      <c r="CC82" s="218">
        <v>3013</v>
      </c>
      <c r="CD82" s="332">
        <v>284</v>
      </c>
      <c r="CE82" s="218">
        <v>3136</v>
      </c>
      <c r="CF82" s="332">
        <v>297</v>
      </c>
      <c r="CG82" s="218">
        <v>3284</v>
      </c>
      <c r="CH82" s="332">
        <v>326</v>
      </c>
      <c r="CI82" s="218">
        <v>3410</v>
      </c>
      <c r="CJ82" s="332">
        <v>344</v>
      </c>
      <c r="CK82" s="218">
        <v>3543</v>
      </c>
      <c r="CL82" s="332">
        <v>363</v>
      </c>
      <c r="CM82" s="218">
        <v>3690</v>
      </c>
      <c r="CN82" s="332">
        <v>350</v>
      </c>
      <c r="CO82" s="218">
        <v>3842</v>
      </c>
      <c r="CP82" s="332">
        <v>369</v>
      </c>
      <c r="CQ82" s="247"/>
      <c r="CR82" s="247"/>
    </row>
    <row r="83" spans="1:96"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2">
        <v>10451</v>
      </c>
      <c r="BU83" s="215">
        <v>47565</v>
      </c>
      <c r="BV83" s="217">
        <v>11703</v>
      </c>
      <c r="BW83" s="218">
        <v>54154</v>
      </c>
      <c r="BX83" s="216">
        <v>13167</v>
      </c>
      <c r="BY83" s="218">
        <v>61169</v>
      </c>
      <c r="BZ83" s="249">
        <v>14683</v>
      </c>
      <c r="CA83" s="218">
        <v>67024</v>
      </c>
      <c r="CB83" s="332">
        <v>15943</v>
      </c>
      <c r="CC83" s="218">
        <v>74084</v>
      </c>
      <c r="CD83" s="332">
        <v>17227</v>
      </c>
      <c r="CE83" s="218">
        <v>81320</v>
      </c>
      <c r="CF83" s="332">
        <v>18689</v>
      </c>
      <c r="CG83" s="218">
        <v>91046</v>
      </c>
      <c r="CH83" s="332">
        <v>20166</v>
      </c>
      <c r="CI83" s="218">
        <v>99798</v>
      </c>
      <c r="CJ83" s="332">
        <v>21607</v>
      </c>
      <c r="CK83" s="218">
        <v>108474</v>
      </c>
      <c r="CL83" s="332">
        <v>23032</v>
      </c>
      <c r="CM83" s="218">
        <v>117749</v>
      </c>
      <c r="CN83" s="332">
        <v>24440</v>
      </c>
      <c r="CO83" s="218">
        <v>127651</v>
      </c>
      <c r="CP83" s="332">
        <v>26058</v>
      </c>
      <c r="CQ83" s="247"/>
      <c r="CR83" s="247"/>
    </row>
    <row r="84" spans="1:96"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218"/>
      <c r="CJ84" s="216"/>
      <c r="CK84" s="218"/>
      <c r="CL84" s="216"/>
      <c r="CM84" s="218"/>
      <c r="CN84" s="216"/>
      <c r="CO84" s="218"/>
      <c r="CP84" s="216"/>
      <c r="CQ84" s="360"/>
      <c r="CR84" s="360"/>
    </row>
    <row r="85" spans="1:96"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2">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J85" si="10">SUM(CG4:CG84)</f>
        <v>30810962</v>
      </c>
      <c r="CH85" s="264">
        <f t="shared" si="10"/>
        <v>1662872</v>
      </c>
      <c r="CI85" s="263">
        <f t="shared" si="10"/>
        <v>31522867</v>
      </c>
      <c r="CJ85" s="264">
        <f t="shared" si="10"/>
        <v>1704660</v>
      </c>
      <c r="CK85" s="263">
        <f t="shared" ref="CK85:CN85" si="11">SUM(CK4:CK84)</f>
        <v>32288381</v>
      </c>
      <c r="CL85" s="264">
        <f t="shared" si="11"/>
        <v>1746484</v>
      </c>
      <c r="CM85" s="263">
        <f t="shared" si="11"/>
        <v>33088158</v>
      </c>
      <c r="CN85" s="264">
        <f t="shared" si="11"/>
        <v>1786138</v>
      </c>
      <c r="CO85" s="263">
        <f t="shared" ref="CO85:CP85" si="12">SUM(CO4:CO84)</f>
        <v>33924974</v>
      </c>
      <c r="CP85" s="264">
        <f t="shared" si="12"/>
        <v>1838800</v>
      </c>
      <c r="CQ85" s="360"/>
      <c r="CR85" s="360"/>
    </row>
    <row r="86" spans="1:96"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0"/>
      <c r="CC86" s="360"/>
      <c r="CD86" s="360"/>
      <c r="CE86" s="360"/>
      <c r="CF86" s="360"/>
      <c r="CG86" s="360"/>
      <c r="CH86" s="360"/>
      <c r="CI86" s="360"/>
      <c r="CJ86" s="360"/>
      <c r="CK86" s="360"/>
      <c r="CL86" s="360"/>
      <c r="CM86" s="360"/>
      <c r="CN86" s="360"/>
      <c r="CO86" s="360"/>
      <c r="CP86" s="360"/>
      <c r="CQ86" s="360"/>
      <c r="CR86" s="360"/>
    </row>
    <row r="87" spans="1:96" x14ac:dyDescent="0.2">
      <c r="B87" s="119" t="s">
        <v>54</v>
      </c>
      <c r="BT87" s="189"/>
      <c r="BU87" s="189"/>
      <c r="BV87" s="189"/>
      <c r="BW87" s="189"/>
      <c r="BX87" s="189"/>
      <c r="BY87" s="189"/>
      <c r="BZ87" s="189"/>
      <c r="CA87" s="265"/>
      <c r="CB87" s="360"/>
      <c r="CC87" s="360"/>
      <c r="CD87" s="360"/>
      <c r="CE87" s="360"/>
      <c r="CF87" s="360"/>
      <c r="CG87" s="360"/>
      <c r="CH87" s="360"/>
      <c r="CI87" s="360"/>
      <c r="CJ87" s="360"/>
      <c r="CK87" s="360"/>
      <c r="CL87" s="360"/>
      <c r="CM87" s="360"/>
      <c r="CN87" s="360"/>
      <c r="CO87" s="360"/>
      <c r="CP87" s="360"/>
      <c r="CQ87" s="360"/>
      <c r="CR87" s="360"/>
    </row>
    <row r="88" spans="1:96" x14ac:dyDescent="0.2">
      <c r="B88" s="119" t="s">
        <v>64</v>
      </c>
      <c r="AI88" s="265"/>
      <c r="AK88" s="265"/>
      <c r="BO88" s="189"/>
      <c r="CB88" s="360"/>
      <c r="CC88" s="360"/>
      <c r="CD88" s="360"/>
      <c r="CE88" s="360"/>
      <c r="CF88" s="360"/>
      <c r="CG88" s="360"/>
      <c r="CH88" s="360"/>
      <c r="CI88" s="360"/>
      <c r="CJ88" s="360"/>
      <c r="CK88" s="360"/>
      <c r="CL88" s="360"/>
      <c r="CM88" s="360"/>
      <c r="CN88" s="360"/>
      <c r="CO88" s="360"/>
      <c r="CP88" s="360"/>
      <c r="CQ88" s="360"/>
      <c r="CR88" s="360"/>
    </row>
    <row r="89" spans="1:96" x14ac:dyDescent="0.2">
      <c r="B89" s="122" t="s">
        <v>164</v>
      </c>
      <c r="CB89" s="360"/>
      <c r="CC89" s="360"/>
      <c r="CD89" s="382"/>
      <c r="CE89" s="382"/>
      <c r="CF89" s="382"/>
      <c r="CG89" s="382"/>
      <c r="CH89" s="382"/>
      <c r="CI89" s="382"/>
      <c r="CJ89" s="382"/>
      <c r="CK89" s="382"/>
      <c r="CL89" s="360"/>
      <c r="CM89" s="360"/>
      <c r="CN89" s="360"/>
      <c r="CO89" s="360"/>
      <c r="CP89" s="360"/>
      <c r="CQ89" s="360"/>
      <c r="CR89" s="360"/>
    </row>
    <row r="90" spans="1:96" ht="25.5" x14ac:dyDescent="0.2">
      <c r="B90" s="122" t="s">
        <v>393</v>
      </c>
      <c r="CB90" s="360"/>
      <c r="CC90" s="360"/>
      <c r="CD90" s="360"/>
      <c r="CE90" s="360"/>
      <c r="CF90" s="360"/>
      <c r="CG90" s="360"/>
      <c r="CH90" s="360"/>
      <c r="CI90" s="360"/>
      <c r="CJ90" s="360"/>
      <c r="CK90" s="360"/>
      <c r="CL90" s="360"/>
      <c r="CM90" s="360"/>
      <c r="CN90" s="360"/>
      <c r="CO90" s="360"/>
      <c r="CP90" s="360"/>
      <c r="CQ90" s="360"/>
      <c r="CR90" s="360"/>
    </row>
    <row r="91" spans="1:96" ht="25.5" x14ac:dyDescent="0.2">
      <c r="B91" s="122" t="s">
        <v>371</v>
      </c>
      <c r="CB91" s="360"/>
      <c r="CC91" s="360"/>
      <c r="CD91" s="360"/>
      <c r="CE91" s="360"/>
      <c r="CF91" s="360"/>
      <c r="CG91" s="360"/>
      <c r="CH91" s="360"/>
      <c r="CI91" s="360"/>
      <c r="CJ91" s="360"/>
      <c r="CK91" s="360"/>
      <c r="CL91" s="360"/>
      <c r="CM91" s="360"/>
      <c r="CN91" s="360"/>
      <c r="CO91" s="360"/>
      <c r="CP91" s="360"/>
      <c r="CQ91" s="360"/>
      <c r="CR91" s="360"/>
    </row>
    <row r="92" spans="1:96" x14ac:dyDescent="0.2">
      <c r="B92" s="254" t="s">
        <v>416</v>
      </c>
      <c r="CB92" s="360"/>
      <c r="CC92" s="360"/>
      <c r="CD92" s="360"/>
      <c r="CE92" s="360"/>
      <c r="CF92" s="360"/>
      <c r="CG92" s="360"/>
      <c r="CH92" s="360"/>
      <c r="CI92" s="360"/>
      <c r="CJ92" s="360"/>
      <c r="CK92" s="360"/>
      <c r="CL92" s="360"/>
      <c r="CM92" s="360"/>
      <c r="CN92" s="360"/>
      <c r="CO92" s="360"/>
      <c r="CP92" s="360"/>
      <c r="CQ92" s="360"/>
      <c r="CR92" s="360"/>
    </row>
    <row r="93" spans="1:96" x14ac:dyDescent="0.2">
      <c r="B93" s="254" t="s">
        <v>408</v>
      </c>
      <c r="CB93" s="360"/>
      <c r="CC93" s="360"/>
      <c r="CD93" s="360"/>
      <c r="CE93" s="360"/>
      <c r="CF93" s="360"/>
      <c r="CG93" s="360"/>
      <c r="CH93" s="360"/>
      <c r="CI93" s="360"/>
      <c r="CJ93" s="360"/>
      <c r="CK93" s="360"/>
      <c r="CL93" s="360"/>
      <c r="CM93" s="360"/>
      <c r="CN93" s="360"/>
      <c r="CO93" s="360"/>
      <c r="CP93" s="360"/>
      <c r="CQ93" s="360"/>
      <c r="CR93" s="360"/>
    </row>
    <row r="94" spans="1:96" ht="51" x14ac:dyDescent="0.2">
      <c r="B94" s="318" t="s">
        <v>346</v>
      </c>
      <c r="C94" s="318"/>
      <c r="D94" s="318"/>
      <c r="E94" s="317"/>
      <c r="CB94" s="360"/>
      <c r="CC94" s="360"/>
      <c r="CD94" s="360"/>
      <c r="CE94" s="360"/>
      <c r="CF94" s="360"/>
      <c r="CG94" s="360"/>
      <c r="CH94" s="360"/>
      <c r="CI94" s="360"/>
      <c r="CJ94" s="360"/>
      <c r="CK94" s="360"/>
      <c r="CL94" s="360"/>
      <c r="CM94" s="360"/>
      <c r="CN94" s="360"/>
      <c r="CO94" s="360"/>
      <c r="CP94" s="360"/>
      <c r="CQ94" s="360"/>
      <c r="CR94" s="360"/>
    </row>
    <row r="95" spans="1:96" x14ac:dyDescent="0.2">
      <c r="B95" s="317" t="s">
        <v>350</v>
      </c>
      <c r="C95" s="317"/>
      <c r="D95" s="317"/>
      <c r="E95" s="317"/>
    </row>
    <row r="96" spans="1:96" x14ac:dyDescent="0.2">
      <c r="B96" s="317" t="s">
        <v>473</v>
      </c>
      <c r="C96" s="317"/>
      <c r="D96" s="317"/>
      <c r="E96" s="317"/>
    </row>
    <row r="97" spans="2:5" x14ac:dyDescent="0.2">
      <c r="B97" s="317"/>
      <c r="C97" s="317"/>
      <c r="D97" s="317"/>
      <c r="E97" s="317"/>
    </row>
  </sheetData>
  <mergeCells count="50">
    <mergeCell ref="CS67:CT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CO1:CP1"/>
    <mergeCell ref="M1:N1"/>
    <mergeCell ref="CS4:CT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A1:A3"/>
    <mergeCell ref="C1:D1"/>
    <mergeCell ref="G1:H1"/>
    <mergeCell ref="K1:L1"/>
    <mergeCell ref="E1:F1"/>
    <mergeCell ref="I1:J1"/>
    <mergeCell ref="B1:B3"/>
    <mergeCell ref="BU1:BV1"/>
    <mergeCell ref="BG1:BH1"/>
    <mergeCell ref="AK1:AL1"/>
    <mergeCell ref="AM1:AN1"/>
    <mergeCell ref="AO1:AP1"/>
    <mergeCell ref="AW1:AX1"/>
    <mergeCell ref="AY1:AZ1"/>
    <mergeCell ref="BE1:BF1"/>
    <mergeCell ref="BC1:BD1"/>
    <mergeCell ref="BA1:BB1"/>
    <mergeCell ref="AU1:AV1"/>
  </mergeCells>
  <phoneticPr fontId="2" type="noConversion"/>
  <conditionalFormatting sqref="CB86:CR94 CQ84:CR85">
    <cfRule type="cellIs" dxfId="4" priority="1" operator="greaterThan">
      <formula>0.2</formula>
    </cfRule>
  </conditionalFormatting>
  <hyperlinks>
    <hyperlink ref="CS4" location="Indice!A1" display="Volver al Indice"/>
    <hyperlink ref="CS4:CT4" location="Indice!B21" display="Volver al Indice"/>
    <hyperlink ref="CS67" location="Indice!A1" display="Volver al Indice"/>
    <hyperlink ref="CS67:CT67" location="Indice!B21" display="Volver al Indice"/>
  </hyperlinks>
  <pageMargins left="0.75" right="0.75" top="1" bottom="1" header="0" footer="0"/>
  <pageSetup scale="5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62" t="s">
        <v>330</v>
      </c>
      <c r="C1" s="463"/>
      <c r="D1" s="463"/>
      <c r="E1" s="463"/>
      <c r="F1" s="463"/>
      <c r="G1" s="463"/>
      <c r="H1" s="463"/>
      <c r="I1" s="463"/>
      <c r="J1" s="463"/>
      <c r="K1" s="463"/>
      <c r="L1" s="463"/>
      <c r="M1" s="463"/>
      <c r="N1" s="463"/>
      <c r="O1" s="463"/>
      <c r="P1" s="463"/>
      <c r="Q1" s="463"/>
      <c r="R1" s="463"/>
      <c r="S1" s="463"/>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26" t="s">
        <v>67</v>
      </c>
      <c r="V3" s="427"/>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26" t="s">
        <v>67</v>
      </c>
      <c r="V75" s="427"/>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election activeCell="J8" sqref="J8:K8"/>
    </sheetView>
  </sheetViews>
  <sheetFormatPr baseColWidth="10" defaultColWidth="11.42578125" defaultRowHeight="12.75" x14ac:dyDescent="0.2"/>
  <cols>
    <col min="1" max="1" width="3.140625" style="275"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67" t="s">
        <v>396</v>
      </c>
      <c r="C2" s="468"/>
      <c r="D2" s="468"/>
      <c r="E2" s="468"/>
    </row>
    <row r="3" spans="1:11" ht="12.6" customHeight="1" x14ac:dyDescent="0.2">
      <c r="B3" s="319"/>
      <c r="C3" s="485" t="s">
        <v>491</v>
      </c>
      <c r="D3" s="486"/>
      <c r="E3" s="487"/>
      <c r="F3" s="479" t="s">
        <v>481</v>
      </c>
      <c r="G3" s="480"/>
      <c r="H3" s="481"/>
    </row>
    <row r="4" spans="1:11" ht="13.5" thickBot="1" x14ac:dyDescent="0.25">
      <c r="B4" s="319"/>
      <c r="C4" s="488"/>
      <c r="D4" s="489"/>
      <c r="E4" s="490"/>
      <c r="F4" s="482" t="s">
        <v>345</v>
      </c>
      <c r="G4" s="483"/>
      <c r="H4" s="484"/>
    </row>
    <row r="5" spans="1:11" ht="13.15" customHeight="1" x14ac:dyDescent="0.2">
      <c r="A5" s="294"/>
      <c r="B5" s="471" t="s">
        <v>0</v>
      </c>
      <c r="C5" s="473" t="s">
        <v>54</v>
      </c>
      <c r="D5" s="475" t="s">
        <v>55</v>
      </c>
      <c r="E5" s="477" t="s">
        <v>77</v>
      </c>
      <c r="F5" s="473" t="s">
        <v>54</v>
      </c>
      <c r="G5" s="475" t="s">
        <v>55</v>
      </c>
      <c r="H5" s="477" t="s">
        <v>77</v>
      </c>
    </row>
    <row r="6" spans="1:11" ht="33" customHeight="1" thickBot="1" x14ac:dyDescent="0.25">
      <c r="A6" s="405"/>
      <c r="B6" s="472"/>
      <c r="C6" s="474"/>
      <c r="D6" s="476"/>
      <c r="E6" s="478"/>
      <c r="F6" s="474"/>
      <c r="G6" s="476"/>
      <c r="H6" s="478"/>
    </row>
    <row r="7" spans="1:11" ht="13.5" thickBot="1" x14ac:dyDescent="0.25">
      <c r="A7" s="400">
        <v>1</v>
      </c>
      <c r="B7" s="401" t="s">
        <v>1</v>
      </c>
      <c r="C7" s="402">
        <f>'Año 2018'!$K5/VLOOKUP($A7,DATOS,4,0)*100000</f>
        <v>21.2733381404677</v>
      </c>
      <c r="D7" s="403">
        <f>'Año 2018'!$L5/VLOOKUP($A7,DATOS,5,0)*100000</f>
        <v>6.4825619084662254</v>
      </c>
      <c r="E7" s="404">
        <f>$C7/$D7</f>
        <v>3.2816251415485476</v>
      </c>
      <c r="F7" s="415">
        <f>('Año 2017'!$E5-'Año 2016'!$E5)/VLOOKUP($A7,DATOS,4,0)*100000</f>
        <v>33.126348397219637</v>
      </c>
      <c r="G7" s="415">
        <f>('Año 2017'!$F5-'Año 2016'!$F5)/VLOOKUP($A7,DATOS,5,0)*100000</f>
        <v>11.855496102870665</v>
      </c>
      <c r="H7" s="419">
        <f>$F7/$G7</f>
        <v>2.7941764823488486</v>
      </c>
      <c r="I7" s="290"/>
    </row>
    <row r="8" spans="1:11" ht="12" customHeight="1" thickBot="1" x14ac:dyDescent="0.25">
      <c r="A8" s="295">
        <v>2</v>
      </c>
      <c r="B8" s="322" t="s">
        <v>2</v>
      </c>
      <c r="C8" s="325">
        <f>'Año 2018'!$K6/VLOOKUP($A8,DATOS,4,0)*100000</f>
        <v>2155.232155232155</v>
      </c>
      <c r="D8" s="296">
        <f>'Año 2018'!$L6/VLOOKUP($A8,DATOS,5,0)*100000</f>
        <v>328.51779301338559</v>
      </c>
      <c r="E8" s="397">
        <f t="shared" ref="E8:E71" si="0">$C8/$D8</f>
        <v>6.5604731343861769</v>
      </c>
      <c r="F8" s="416">
        <f>('Año 2017'!$E6-'Año 2016'!$E6)/VLOOKUP($A8,DATOS,4,0)*100000</f>
        <v>3148.533148533149</v>
      </c>
      <c r="G8" s="416">
        <f>('Año 2017'!$F6-'Año 2016'!$F6)/VLOOKUP($A8,DATOS,5,0)*100000</f>
        <v>746.81684622918704</v>
      </c>
      <c r="H8" s="420">
        <f t="shared" ref="H8:H71" si="1">$F8/$G8</f>
        <v>4.2159375011834035</v>
      </c>
      <c r="I8" s="290"/>
      <c r="J8" s="469" t="s">
        <v>67</v>
      </c>
      <c r="K8" s="470"/>
    </row>
    <row r="9" spans="1:11" ht="12" customHeight="1" x14ac:dyDescent="0.2">
      <c r="A9" s="295">
        <v>3</v>
      </c>
      <c r="B9" s="322" t="s">
        <v>3</v>
      </c>
      <c r="C9" s="325">
        <f>'Año 2018'!$K7/VLOOKUP($A9,DATOS,4,0)*100000</f>
        <v>8800.1301167151614</v>
      </c>
      <c r="D9" s="296">
        <f>'Año 2018'!$L7/VLOOKUP($A9,DATOS,5,0)*100000</f>
        <v>67.472202141209678</v>
      </c>
      <c r="E9" s="397">
        <f t="shared" si="0"/>
        <v>130.42601008186671</v>
      </c>
      <c r="F9" s="416">
        <f>('Año 2017'!$E7-'Año 2016'!$E7)/VLOOKUP($A9,DATOS,4,0)*100000</f>
        <v>10906.611973917086</v>
      </c>
      <c r="G9" s="416">
        <f>('Año 2017'!$F7-'Año 2016'!$F7)/VLOOKUP($A9,DATOS,5,0)*100000</f>
        <v>125.30551826224654</v>
      </c>
      <c r="H9" s="420">
        <f t="shared" si="1"/>
        <v>87.040156931405903</v>
      </c>
      <c r="I9" s="290"/>
    </row>
    <row r="10" spans="1:11" ht="12" customHeight="1" x14ac:dyDescent="0.2">
      <c r="A10" s="295">
        <v>4</v>
      </c>
      <c r="B10" s="322" t="s">
        <v>78</v>
      </c>
      <c r="C10" s="325">
        <f>'Año 2018'!$K8/VLOOKUP($A10,DATOS,4,0)*100000</f>
        <v>102.88008658905521</v>
      </c>
      <c r="D10" s="296">
        <f>'Año 2018'!$L8/VLOOKUP($A10,DATOS,5,0)*100000</f>
        <v>35.595689037929411</v>
      </c>
      <c r="E10" s="397">
        <f t="shared" si="0"/>
        <v>2.8902400647289088</v>
      </c>
      <c r="F10" s="416">
        <f>('Año 2017'!$E8-'Año 2016'!$E8)/VLOOKUP($A10,DATOS,4,0)*100000</f>
        <v>129.26422330551583</v>
      </c>
      <c r="G10" s="416">
        <f>('Año 2017'!$F8-'Año 2016'!$F8)/VLOOKUP($A10,DATOS,5,0)*100000</f>
        <v>46.691966178547275</v>
      </c>
      <c r="H10" s="420">
        <f t="shared" si="1"/>
        <v>2.7684467775723385</v>
      </c>
      <c r="I10" s="290"/>
    </row>
    <row r="11" spans="1:11" ht="12" customHeight="1" x14ac:dyDescent="0.2">
      <c r="A11" s="295">
        <v>5</v>
      </c>
      <c r="B11" s="322" t="s">
        <v>5</v>
      </c>
      <c r="C11" s="325">
        <f>'Año 2018'!$K9/VLOOKUP($A11,DATOS,4,0)*100000</f>
        <v>482.7683434537492</v>
      </c>
      <c r="D11" s="296">
        <f>'Año 2018'!$L9/VLOOKUP($A11,DATOS,5,0)*100000</f>
        <v>26.163853468404227</v>
      </c>
      <c r="E11" s="397">
        <f t="shared" si="0"/>
        <v>18.451729369175144</v>
      </c>
      <c r="F11" s="416">
        <f>('Año 2017'!$E9-'Año 2016'!$E9)/VLOOKUP($A11,DATOS,4,0)*100000</f>
        <v>627.06899816292787</v>
      </c>
      <c r="G11" s="416">
        <f>('Año 2017'!$F9-'Año 2016'!$F9)/VLOOKUP($A11,DATOS,5,0)*100000</f>
        <v>40.53061229257262</v>
      </c>
      <c r="H11" s="420">
        <f t="shared" si="1"/>
        <v>15.471490873031803</v>
      </c>
      <c r="I11" s="290"/>
    </row>
    <row r="12" spans="1:11" ht="12" customHeight="1" x14ac:dyDescent="0.2">
      <c r="A12" s="295">
        <v>6</v>
      </c>
      <c r="B12" s="322" t="s">
        <v>6</v>
      </c>
      <c r="C12" s="325">
        <f>'Año 2018'!$K10/VLOOKUP($A12,DATOS,4,0)*100000</f>
        <v>4.4250275806266375</v>
      </c>
      <c r="D12" s="296">
        <f>'Año 2018'!$L10/VLOOKUP($A12,DATOS,5,0)*100000</f>
        <v>5.7817444048482551</v>
      </c>
      <c r="E12" s="397">
        <f t="shared" si="0"/>
        <v>0.76534472484049121</v>
      </c>
      <c r="F12" s="416">
        <f>('Año 2017'!$E10-'Año 2016'!$E10)/VLOOKUP($A12,DATOS,4,0)*100000</f>
        <v>6.9082404480582245</v>
      </c>
      <c r="G12" s="416">
        <f>('Año 2017'!$F10-'Año 2016'!$F10)/VLOOKUP($A12,DATOS,5,0)*100000</f>
        <v>11.359083704474603</v>
      </c>
      <c r="H12" s="420">
        <f t="shared" si="1"/>
        <v>0.60816881253695754</v>
      </c>
      <c r="I12" s="290"/>
    </row>
    <row r="13" spans="1:11" ht="12" customHeight="1" x14ac:dyDescent="0.2">
      <c r="A13" s="295">
        <v>7</v>
      </c>
      <c r="B13" s="322" t="s">
        <v>7</v>
      </c>
      <c r="C13" s="325">
        <f>'Año 2018'!$K11/VLOOKUP($A13,DATOS,4,0)*100000</f>
        <v>544.6609804460702</v>
      </c>
      <c r="D13" s="296">
        <f>'Año 2018'!$L11/VLOOKUP($A13,DATOS,5,0)*100000</f>
        <v>190.5639595254531</v>
      </c>
      <c r="E13" s="397">
        <f t="shared" si="0"/>
        <v>2.8581531460744096</v>
      </c>
      <c r="F13" s="416">
        <f>('Año 2017'!$E11-'Año 2016'!$E11)/VLOOKUP($A13,DATOS,4,0)*100000</f>
        <v>754.56465416460424</v>
      </c>
      <c r="G13" s="416">
        <f>('Año 2017'!$F11-'Año 2016'!$F11)/VLOOKUP($A13,DATOS,5,0)*100000</f>
        <v>262.89416604469113</v>
      </c>
      <c r="H13" s="420">
        <f t="shared" si="1"/>
        <v>2.8702221335574665</v>
      </c>
      <c r="I13" s="290"/>
    </row>
    <row r="14" spans="1:11" ht="12" customHeight="1" x14ac:dyDescent="0.2">
      <c r="A14" s="295">
        <v>8</v>
      </c>
      <c r="B14" s="322" t="s">
        <v>8</v>
      </c>
      <c r="C14" s="325">
        <f>'Año 2018'!$K12/VLOOKUP($A14,DATOS,4,0)*100000</f>
        <v>74.388895492662712</v>
      </c>
      <c r="D14" s="296">
        <f>'Año 2018'!$L12/VLOOKUP($A14,DATOS,5,0)*100000</f>
        <v>46.571226055465551</v>
      </c>
      <c r="E14" s="397">
        <f t="shared" si="0"/>
        <v>1.5973145178541528</v>
      </c>
      <c r="F14" s="416">
        <f>('Año 2017'!$E12-'Año 2016'!$E12)/VLOOKUP($A14,DATOS,4,0)*100000</f>
        <v>118.73336129346249</v>
      </c>
      <c r="G14" s="416">
        <f>('Año 2017'!$F12-'Año 2016'!$F12)/VLOOKUP($A14,DATOS,5,0)*100000</f>
        <v>107.10265176784523</v>
      </c>
      <c r="H14" s="420">
        <f t="shared" si="1"/>
        <v>1.1085940388369457</v>
      </c>
      <c r="I14" s="290"/>
    </row>
    <row r="15" spans="1:11" ht="12" customHeight="1" x14ac:dyDescent="0.2">
      <c r="A15" s="295">
        <v>9</v>
      </c>
      <c r="B15" s="322" t="s">
        <v>9</v>
      </c>
      <c r="C15" s="325">
        <f>'Año 2018'!$K13/VLOOKUP($A15,DATOS,4,0)*100000</f>
        <v>291.63779163779162</v>
      </c>
      <c r="D15" s="296">
        <f>'Año 2018'!$L13/VLOOKUP($A15,DATOS,5,0)*100000</f>
        <v>28.566764609859614</v>
      </c>
      <c r="E15" s="397">
        <f t="shared" si="0"/>
        <v>10.208989208989209</v>
      </c>
      <c r="F15" s="416">
        <f>('Año 2017'!$E13-'Año 2016'!$E13)/VLOOKUP($A15,DATOS,4,0)*100000</f>
        <v>438.90043890043887</v>
      </c>
      <c r="G15" s="416">
        <f>('Año 2017'!$F13-'Año 2016'!$F13)/VLOOKUP($A15,DATOS,5,0)*100000</f>
        <v>85.70029382957884</v>
      </c>
      <c r="H15" s="420">
        <f t="shared" si="1"/>
        <v>5.1213411213411213</v>
      </c>
      <c r="I15" s="290"/>
    </row>
    <row r="16" spans="1:11" ht="12" customHeight="1" x14ac:dyDescent="0.2">
      <c r="A16" s="295">
        <v>10</v>
      </c>
      <c r="B16" s="322" t="s">
        <v>10</v>
      </c>
      <c r="C16" s="325">
        <f>'Año 2018'!$K14/VLOOKUP($A16,DATOS,4,0)*100000</f>
        <v>11.110837798861732</v>
      </c>
      <c r="D16" s="296">
        <f>'Año 2018'!$L14/VLOOKUP($A16,DATOS,5,0)*100000</f>
        <v>3.1127096604500668</v>
      </c>
      <c r="E16" s="397">
        <f t="shared" si="0"/>
        <v>3.569506639194616</v>
      </c>
      <c r="F16" s="416">
        <f>('Año 2017'!$E14-'Año 2016'!$E14)/VLOOKUP($A16,DATOS,4,0)*100000</f>
        <v>14.216869378656103</v>
      </c>
      <c r="G16" s="416">
        <f>('Año 2017'!$F14-'Año 2016'!$F14)/VLOOKUP($A16,DATOS,5,0)*100000</f>
        <v>10.894483811575233</v>
      </c>
      <c r="H16" s="420">
        <f t="shared" si="1"/>
        <v>1.3049603473228244</v>
      </c>
      <c r="I16" s="290"/>
    </row>
    <row r="17" spans="1:9" ht="12" customHeight="1" x14ac:dyDescent="0.2">
      <c r="A17" s="295">
        <v>11</v>
      </c>
      <c r="B17" s="322" t="s">
        <v>11</v>
      </c>
      <c r="C17" s="325">
        <f>'Año 2018'!$K15/VLOOKUP($A17,DATOS,4,0)*100000</f>
        <v>339.96194765026343</v>
      </c>
      <c r="D17" s="296">
        <f>'Año 2018'!$L15/VLOOKUP($A17,DATOS,5,0)*100000</f>
        <v>34.836470075676608</v>
      </c>
      <c r="E17" s="397">
        <f t="shared" si="0"/>
        <v>9.7587943586635202</v>
      </c>
      <c r="F17" s="416">
        <f>('Año 2017'!$E15-'Año 2016'!$E15)/VLOOKUP($A17,DATOS,4,0)*100000</f>
        <v>461.0185749375533</v>
      </c>
      <c r="G17" s="416">
        <f>('Año 2017'!$F15-'Año 2016'!$F15)/VLOOKUP($A17,DATOS,5,0)*100000</f>
        <v>62.489560739269031</v>
      </c>
      <c r="H17" s="420">
        <f t="shared" si="1"/>
        <v>7.3775294542572274</v>
      </c>
      <c r="I17" s="290"/>
    </row>
    <row r="18" spans="1:9" ht="12" customHeight="1" x14ac:dyDescent="0.2">
      <c r="A18" s="295">
        <v>12</v>
      </c>
      <c r="B18" s="322" t="s">
        <v>12</v>
      </c>
      <c r="C18" s="325">
        <f>'Año 2018'!$K16/VLOOKUP($A18,DATOS,4,0)*100000</f>
        <v>154.35648294177832</v>
      </c>
      <c r="D18" s="296">
        <f>'Año 2018'!$L16/VLOOKUP($A18,DATOS,5,0)*100000</f>
        <v>84.716750126204758</v>
      </c>
      <c r="E18" s="397">
        <f t="shared" si="0"/>
        <v>1.8220302680618583</v>
      </c>
      <c r="F18" s="416">
        <f>('Año 2017'!$E16-'Año 2016'!$E16)/VLOOKUP($A18,DATOS,4,0)*100000</f>
        <v>188.76638664895736</v>
      </c>
      <c r="G18" s="416">
        <f>('Año 2017'!$F16-'Año 2016'!$F16)/VLOOKUP($A18,DATOS,5,0)*100000</f>
        <v>178.13727595030724</v>
      </c>
      <c r="H18" s="420">
        <f t="shared" si="1"/>
        <v>1.0596680882310965</v>
      </c>
      <c r="I18" s="290"/>
    </row>
    <row r="19" spans="1:9" ht="12" customHeight="1" x14ac:dyDescent="0.2">
      <c r="A19" s="295">
        <v>13</v>
      </c>
      <c r="B19" s="322" t="s">
        <v>13</v>
      </c>
      <c r="C19" s="325">
        <f>'Año 2018'!$K17/VLOOKUP($A19,DATOS,4,0)*100000</f>
        <v>51.975051975051976</v>
      </c>
      <c r="D19" s="296">
        <f>'Año 2018'!$L17/VLOOKUP($A19,DATOS,5,0)*100000</f>
        <v>120.3885079986941</v>
      </c>
      <c r="E19" s="397">
        <f t="shared" si="0"/>
        <v>0.43172768596497407</v>
      </c>
      <c r="F19" s="416">
        <f>('Año 2017'!$E17-'Año 2016'!$E17)/VLOOKUP($A19,DATOS,4,0)*100000</f>
        <v>217.14021714021715</v>
      </c>
      <c r="G19" s="416">
        <f>('Año 2017'!$F17-'Año 2016'!$F17)/VLOOKUP($A19,DATOS,5,0)*100000</f>
        <v>157.11720535422788</v>
      </c>
      <c r="H19" s="420">
        <f t="shared" si="1"/>
        <v>1.3820269820269822</v>
      </c>
      <c r="I19" s="290"/>
    </row>
    <row r="20" spans="1:9" ht="12" customHeight="1" x14ac:dyDescent="0.2">
      <c r="A20" s="295">
        <v>14</v>
      </c>
      <c r="B20" s="322" t="s">
        <v>14</v>
      </c>
      <c r="C20" s="325">
        <f>'Año 2018'!$K18/VLOOKUP($A20,DATOS,4,0)*100000</f>
        <v>12.933283472446194</v>
      </c>
      <c r="D20" s="296">
        <f>'Año 2018'!$L18/VLOOKUP($A20,DATOS,5,0)*100000</f>
        <v>5.9591204338239674</v>
      </c>
      <c r="E20" s="397">
        <f t="shared" si="0"/>
        <v>2.1703342995111958</v>
      </c>
      <c r="F20" s="416">
        <f>('Año 2017'!$E18-'Año 2016'!$E18)/VLOOKUP($A20,DATOS,4,0)*100000</f>
        <v>35.178531045053646</v>
      </c>
      <c r="G20" s="416">
        <f>('Año 2017'!$F18-'Año 2016'!$F18)/VLOOKUP($A20,DATOS,5,0)*100000</f>
        <v>19.367141409927896</v>
      </c>
      <c r="H20" s="420">
        <f t="shared" si="1"/>
        <v>1.8164028598986006</v>
      </c>
      <c r="I20" s="290"/>
    </row>
    <row r="21" spans="1:9" ht="12" customHeight="1" x14ac:dyDescent="0.2">
      <c r="A21" s="295">
        <v>15</v>
      </c>
      <c r="B21" s="322" t="s">
        <v>15</v>
      </c>
      <c r="C21" s="325">
        <f>'Año 2018'!$K19/VLOOKUP($A21,DATOS,4,0)*100000</f>
        <v>13.693763981156168</v>
      </c>
      <c r="D21" s="296">
        <f>'Año 2018'!$L19/VLOOKUP($A21,DATOS,5,0)*100000</f>
        <v>4.964123983960623</v>
      </c>
      <c r="E21" s="397">
        <f t="shared" si="0"/>
        <v>2.7585459237927026</v>
      </c>
      <c r="F21" s="416">
        <f>('Año 2017'!$E19-'Año 2016'!$E19)/VLOOKUP($A21,DATOS,4,0)*100000</f>
        <v>19.822391087113779</v>
      </c>
      <c r="G21" s="416">
        <f>('Año 2017'!$F19-'Año 2016'!$F19)/VLOOKUP($A21,DATOS,5,0)*100000</f>
        <v>9.3150326522555229</v>
      </c>
      <c r="H21" s="420">
        <f t="shared" si="1"/>
        <v>2.128000172099668</v>
      </c>
      <c r="I21" s="290"/>
    </row>
    <row r="22" spans="1:9" ht="12" customHeight="1" x14ac:dyDescent="0.2">
      <c r="A22" s="295">
        <v>16</v>
      </c>
      <c r="B22" s="322" t="s">
        <v>16</v>
      </c>
      <c r="C22" s="325">
        <f>'Año 2018'!$K20/VLOOKUP($A22,DATOS,4,0)*100000</f>
        <v>13.112466280848141</v>
      </c>
      <c r="D22" s="296">
        <f>'Año 2018'!$L20/VLOOKUP($A22,DATOS,5,0)*100000</f>
        <v>10.693797859665882</v>
      </c>
      <c r="E22" s="397">
        <f t="shared" si="0"/>
        <v>1.2261748775245531</v>
      </c>
      <c r="F22" s="416">
        <f>('Año 2017'!$E20-'Año 2016'!$E20)/VLOOKUP($A22,DATOS,4,0)*100000</f>
        <v>23.498003733378305</v>
      </c>
      <c r="G22" s="416">
        <f>('Año 2017'!$F20-'Año 2016'!$F20)/VLOOKUP($A22,DATOS,5,0)*100000</f>
        <v>20.403503891755147</v>
      </c>
      <c r="H22" s="420">
        <f t="shared" si="1"/>
        <v>1.151665118797248</v>
      </c>
      <c r="I22" s="290"/>
    </row>
    <row r="23" spans="1:9" ht="12" customHeight="1" x14ac:dyDescent="0.2">
      <c r="A23" s="295">
        <v>17</v>
      </c>
      <c r="B23" s="322" t="s">
        <v>17</v>
      </c>
      <c r="C23" s="325">
        <f>'Año 2018'!$K21/VLOOKUP($A23,DATOS,4,0)*100000</f>
        <v>14.353863095545142</v>
      </c>
      <c r="D23" s="296">
        <f>'Año 2018'!$L21/VLOOKUP($A23,DATOS,5,0)*100000</f>
        <v>8.9717549795101483</v>
      </c>
      <c r="E23" s="397">
        <f t="shared" si="0"/>
        <v>1.5998946837410013</v>
      </c>
      <c r="F23" s="416">
        <f>('Año 2017'!$E21-'Año 2016'!$E21)/VLOOKUP($A23,DATOS,4,0)*100000</f>
        <v>19.314917027942936</v>
      </c>
      <c r="G23" s="416">
        <f>('Año 2017'!$F21-'Año 2016'!$F21)/VLOOKUP($A23,DATOS,5,0)*100000</f>
        <v>13.476246068807777</v>
      </c>
      <c r="H23" s="420">
        <f t="shared" si="1"/>
        <v>1.4332564817623352</v>
      </c>
      <c r="I23" s="290"/>
    </row>
    <row r="24" spans="1:9" ht="12" customHeight="1" x14ac:dyDescent="0.2">
      <c r="A24" s="295">
        <v>18</v>
      </c>
      <c r="B24" s="322" t="s">
        <v>79</v>
      </c>
      <c r="C24" s="325">
        <f>'Año 2018'!$K22/VLOOKUP($A24,DATOS,4,0)*100000</f>
        <v>786.47105205427761</v>
      </c>
      <c r="D24" s="296">
        <f>'Año 2018'!$L22/VLOOKUP($A24,DATOS,5,0)*100000</f>
        <v>29.755543174446323</v>
      </c>
      <c r="E24" s="397">
        <f t="shared" si="0"/>
        <v>26.431076974245553</v>
      </c>
      <c r="F24" s="416">
        <f>('Año 2017'!$E22-'Año 2016'!$E22)/VLOOKUP($A24,DATOS,4,0)*100000</f>
        <v>488.96915698027169</v>
      </c>
      <c r="G24" s="416">
        <f>('Año 2017'!$F22-'Año 2016'!$F22)/VLOOKUP($A24,DATOS,5,0)*100000</f>
        <v>40.735017397794529</v>
      </c>
      <c r="H24" s="420">
        <f t="shared" si="1"/>
        <v>12.003656515112853</v>
      </c>
      <c r="I24" s="290"/>
    </row>
    <row r="25" spans="1:9" ht="12" customHeight="1" x14ac:dyDescent="0.2">
      <c r="A25" s="295">
        <v>19</v>
      </c>
      <c r="B25" s="322" t="s">
        <v>19</v>
      </c>
      <c r="C25" s="325">
        <f>'Año 2018'!$K23/VLOOKUP($A25,DATOS,4,0)*100000</f>
        <v>19203.861190692078</v>
      </c>
      <c r="D25" s="296">
        <f>'Año 2018'!$L23/VLOOKUP($A25,DATOS,5,0)*100000</f>
        <v>7324.7860859010343</v>
      </c>
      <c r="E25" s="397">
        <f t="shared" si="0"/>
        <v>2.6217640987026556</v>
      </c>
      <c r="F25" s="416">
        <f>('Año 2017'!$E23-'Año 2016'!$E23)/VLOOKUP($A25,DATOS,4,0)*100000</f>
        <v>27062.5917191072</v>
      </c>
      <c r="G25" s="416">
        <f>('Año 2017'!$F23-'Año 2016'!$F23)/VLOOKUP($A25,DATOS,5,0)*100000</f>
        <v>9331.9651348966472</v>
      </c>
      <c r="H25" s="420">
        <f t="shared" si="1"/>
        <v>2.8999885155922116</v>
      </c>
      <c r="I25" s="290"/>
    </row>
    <row r="26" spans="1:9" ht="12" customHeight="1" x14ac:dyDescent="0.2">
      <c r="A26" s="295">
        <v>20</v>
      </c>
      <c r="B26" s="322" t="s">
        <v>20</v>
      </c>
      <c r="C26" s="325">
        <f>'Año 2018'!$K24/VLOOKUP($A26,DATOS,4,0)*100000</f>
        <v>1807.3740911728225</v>
      </c>
      <c r="D26" s="296">
        <f>'Año 2018'!$L24/VLOOKUP($A26,DATOS,5,0)*100000</f>
        <v>81.235239847045648</v>
      </c>
      <c r="E26" s="397">
        <f t="shared" si="0"/>
        <v>22.248645964188075</v>
      </c>
      <c r="F26" s="416">
        <f>('Año 2017'!$E24-'Año 2016'!$E24)/VLOOKUP($A26,DATOS,4,0)*100000</f>
        <v>2130.9126006748979</v>
      </c>
      <c r="G26" s="416">
        <f>('Año 2017'!$F24-'Año 2016'!$F24)/VLOOKUP($A26,DATOS,5,0)*100000</f>
        <v>145.06292829829579</v>
      </c>
      <c r="H26" s="420">
        <f t="shared" si="1"/>
        <v>14.68957386750845</v>
      </c>
      <c r="I26" s="290"/>
    </row>
    <row r="27" spans="1:9" ht="12" customHeight="1" x14ac:dyDescent="0.2">
      <c r="A27" s="295">
        <v>21</v>
      </c>
      <c r="B27" s="322" t="s">
        <v>21</v>
      </c>
      <c r="C27" s="325">
        <f>'Año 2018'!$K25/VLOOKUP($A27,DATOS,4,0)*100000</f>
        <v>646.93758088065442</v>
      </c>
      <c r="D27" s="296">
        <f>'Año 2018'!$L25/VLOOKUP($A27,DATOS,5,0)*100000</f>
        <v>516.00620651863142</v>
      </c>
      <c r="E27" s="397">
        <f t="shared" si="0"/>
        <v>1.253739921551303</v>
      </c>
      <c r="F27" s="416">
        <f>('Año 2017'!$E25-'Año 2016'!$E25)/VLOOKUP($A27,DATOS,4,0)*100000</f>
        <v>1273.035146779464</v>
      </c>
      <c r="G27" s="416">
        <f>('Año 2017'!$F25-'Año 2016'!$F25)/VLOOKUP($A27,DATOS,5,0)*100000</f>
        <v>685.12937196226062</v>
      </c>
      <c r="H27" s="420">
        <f t="shared" si="1"/>
        <v>1.8580945422517767</v>
      </c>
      <c r="I27" s="290"/>
    </row>
    <row r="28" spans="1:9" ht="12" customHeight="1" x14ac:dyDescent="0.2">
      <c r="A28" s="295">
        <v>22</v>
      </c>
      <c r="B28" s="322" t="s">
        <v>22</v>
      </c>
      <c r="C28" s="325">
        <f>'Año 2018'!$K26/VLOOKUP($A28,DATOS,4,0)*100000</f>
        <v>78.00915581144524</v>
      </c>
      <c r="D28" s="296">
        <f>'Año 2018'!$L26/VLOOKUP($A28,DATOS,5,0)*100000</f>
        <v>35.105228648187584</v>
      </c>
      <c r="E28" s="397">
        <f t="shared" si="0"/>
        <v>2.2221520501468861</v>
      </c>
      <c r="F28" s="416">
        <f>('Año 2017'!$E26-'Año 2016'!$E26)/VLOOKUP($A28,DATOS,4,0)*100000</f>
        <v>109.82867989242948</v>
      </c>
      <c r="G28" s="416">
        <f>('Año 2017'!$F26-'Año 2016'!$F26)/VLOOKUP($A28,DATOS,5,0)*100000</f>
        <v>47.870766338437619</v>
      </c>
      <c r="H28" s="420">
        <f t="shared" si="1"/>
        <v>2.2942745289674424</v>
      </c>
      <c r="I28" s="290"/>
    </row>
    <row r="29" spans="1:9" ht="12" customHeight="1" x14ac:dyDescent="0.2">
      <c r="A29" s="295">
        <v>23</v>
      </c>
      <c r="B29" s="322" t="s">
        <v>23</v>
      </c>
      <c r="C29" s="325">
        <f>'Año 2018'!$K27/VLOOKUP($A29,DATOS,4,0)*100000</f>
        <v>45018.975080279182</v>
      </c>
      <c r="D29" s="296">
        <f>'Año 2018'!$L27/VLOOKUP($A29,DATOS,5,0)*100000</f>
        <v>22891.497389382217</v>
      </c>
      <c r="E29" s="397">
        <f t="shared" si="0"/>
        <v>1.9666243022249987</v>
      </c>
      <c r="F29" s="416">
        <f>('Año 2017'!$E27-'Año 2016'!$E27)/VLOOKUP($A29,DATOS,4,0)*100000</f>
        <v>62495.687481754736</v>
      </c>
      <c r="G29" s="416">
        <f>('Año 2017'!$F27-'Año 2016'!$F27)/VLOOKUP($A29,DATOS,5,0)*100000</f>
        <v>30612.828232783264</v>
      </c>
      <c r="H29" s="420">
        <f t="shared" si="1"/>
        <v>2.0414868893044038</v>
      </c>
      <c r="I29" s="290"/>
    </row>
    <row r="30" spans="1:9" ht="12" customHeight="1" x14ac:dyDescent="0.2">
      <c r="A30" s="295">
        <v>24</v>
      </c>
      <c r="B30" s="358" t="s">
        <v>415</v>
      </c>
      <c r="C30" s="368">
        <f>'Año 2018'!$K28/VLOOKUP($A30,DATOS,4,0)*100000</f>
        <v>6004.2735042735048</v>
      </c>
      <c r="D30" s="369">
        <f>'Año 2018'!$L28/VLOOKUP($A30,DATOS,5,0)*100000</f>
        <v>828.43617368592879</v>
      </c>
      <c r="E30" s="398">
        <f t="shared" si="0"/>
        <v>7.2477200959959589</v>
      </c>
      <c r="F30" s="417">
        <f>('Año 2017'!$E28-'Año 2016'!$E28)/VLOOKUP($A30,DATOS,4,0)*100000</f>
        <v>-1154.4236544236544</v>
      </c>
      <c r="G30" s="417">
        <f>('Año 2017'!$F28-'Año 2016'!$F28)/VLOOKUP($A30,DATOS,5,0)*100000</f>
        <v>1473.2288605941887</v>
      </c>
      <c r="H30" s="421">
        <f t="shared" si="1"/>
        <v>-0.78360103124646052</v>
      </c>
      <c r="I30" s="290"/>
    </row>
    <row r="31" spans="1:9" ht="12" customHeight="1" x14ac:dyDescent="0.2">
      <c r="A31" s="295">
        <v>25</v>
      </c>
      <c r="B31" s="358" t="s">
        <v>25</v>
      </c>
      <c r="C31" s="325">
        <f>'Año 2018'!$K29/VLOOKUP($A31,DATOS,4,0)*100000</f>
        <v>36.270417809555639</v>
      </c>
      <c r="D31" s="296">
        <f>'Año 2018'!$L29/VLOOKUP($A31,DATOS,5,0)*100000</f>
        <v>13.58792766606309</v>
      </c>
      <c r="E31" s="397">
        <f t="shared" si="0"/>
        <v>2.6693119584485161</v>
      </c>
      <c r="F31" s="416">
        <f>('Año 2017'!$E29-'Año 2016'!$E29)/VLOOKUP($A31,DATOS,4,0)*100000</f>
        <v>56.572162925317294</v>
      </c>
      <c r="G31" s="416">
        <f>('Año 2017'!$F29-'Año 2016'!$F29)/VLOOKUP($A31,DATOS,5,0)*100000</f>
        <v>25.091132183360337</v>
      </c>
      <c r="H31" s="420">
        <f t="shared" si="1"/>
        <v>2.2546676057461528</v>
      </c>
      <c r="I31" s="290"/>
    </row>
    <row r="32" spans="1:9" ht="12" customHeight="1" x14ac:dyDescent="0.2">
      <c r="A32" s="295">
        <v>26</v>
      </c>
      <c r="B32" s="358" t="s">
        <v>170</v>
      </c>
      <c r="C32" s="325">
        <f>'Año 2018'!$K30/VLOOKUP($A32,DATOS,4,0)*100000</f>
        <v>652.22116753159798</v>
      </c>
      <c r="D32" s="296">
        <f>'Año 2018'!$L30/VLOOKUP($A32,DATOS,5,0)*100000</f>
        <v>180.10406012362699</v>
      </c>
      <c r="E32" s="397">
        <f t="shared" si="0"/>
        <v>3.6213573813044553</v>
      </c>
      <c r="F32" s="416">
        <f>('Año 2017'!$E30-'Año 2016'!$E30)/VLOOKUP($A32,DATOS,4,0)*100000</f>
        <v>801.86829523521351</v>
      </c>
      <c r="G32" s="416">
        <f>('Año 2017'!$F30-'Año 2016'!$F30)/VLOOKUP($A32,DATOS,5,0)*100000</f>
        <v>300.17343353937827</v>
      </c>
      <c r="H32" s="420">
        <f t="shared" si="1"/>
        <v>2.6713499785117407</v>
      </c>
      <c r="I32" s="290"/>
    </row>
    <row r="33" spans="1:9" ht="12" customHeight="1" x14ac:dyDescent="0.2">
      <c r="A33" s="295">
        <v>27</v>
      </c>
      <c r="B33" s="358" t="s">
        <v>27</v>
      </c>
      <c r="C33" s="325">
        <f>'Año 2018'!$K31/VLOOKUP($A33,DATOS,4,0)*100000</f>
        <v>81.159192641085298</v>
      </c>
      <c r="D33" s="296">
        <f>'Año 2018'!$L31/VLOOKUP($A33,DATOS,5,0)*100000</f>
        <v>3.0660765783286204</v>
      </c>
      <c r="E33" s="397">
        <f t="shared" si="0"/>
        <v>26.470047491549217</v>
      </c>
      <c r="F33" s="416">
        <f>('Año 2017'!$E31-'Año 2016'!$E31)/VLOOKUP($A33,DATOS,4,0)*100000</f>
        <v>96.903050966283814</v>
      </c>
      <c r="G33" s="416">
        <f>('Año 2017'!$F31-'Año 2016'!$F31)/VLOOKUP($A33,DATOS,5,0)*100000</f>
        <v>5.5189378409915166</v>
      </c>
      <c r="H33" s="420">
        <f t="shared" si="1"/>
        <v>17.558279103370818</v>
      </c>
      <c r="I33" s="290"/>
    </row>
    <row r="34" spans="1:9" ht="12" customHeight="1" x14ac:dyDescent="0.2">
      <c r="A34" s="295">
        <v>28</v>
      </c>
      <c r="B34" s="358" t="s">
        <v>28</v>
      </c>
      <c r="C34" s="325">
        <f>'Año 2018'!$K32/VLOOKUP($A34,DATOS,4,0)*100000</f>
        <v>71.035528981644873</v>
      </c>
      <c r="D34" s="296">
        <f>'Año 2018'!$L32/VLOOKUP($A34,DATOS,5,0)*100000</f>
        <v>28.473056877883391</v>
      </c>
      <c r="E34" s="397">
        <f t="shared" si="0"/>
        <v>2.4948332483689915</v>
      </c>
      <c r="F34" s="416">
        <f>('Año 2017'!$E32-'Año 2016'!$E32)/VLOOKUP($A34,DATOS,4,0)*100000</f>
        <v>77.301663310545749</v>
      </c>
      <c r="G34" s="416">
        <f>('Año 2017'!$F32-'Año 2016'!$F32)/VLOOKUP($A34,DATOS,5,0)*100000</f>
        <v>39.494885346741476</v>
      </c>
      <c r="H34" s="420">
        <f t="shared" si="1"/>
        <v>1.957257569730444</v>
      </c>
      <c r="I34" s="290"/>
    </row>
    <row r="35" spans="1:9" ht="12" customHeight="1" x14ac:dyDescent="0.2">
      <c r="A35" s="295">
        <v>29</v>
      </c>
      <c r="B35" s="358" t="s">
        <v>29</v>
      </c>
      <c r="C35" s="325">
        <f>'Año 2018'!$K33/VLOOKUP($A35,DATOS,4,0)*100000</f>
        <v>9876.8625733117024</v>
      </c>
      <c r="D35" s="296">
        <f>'Año 2018'!$L33/VLOOKUP($A35,DATOS,5,0)*100000</f>
        <v>2247.3148851971982</v>
      </c>
      <c r="E35" s="397">
        <f t="shared" si="0"/>
        <v>4.3949615776451481</v>
      </c>
      <c r="F35" s="416">
        <f>('Año 2017'!$E33-'Año 2016'!$E33)/VLOOKUP($A35,DATOS,4,0)*100000</f>
        <v>11488.759126403316</v>
      </c>
      <c r="G35" s="416">
        <f>('Año 2017'!$F33-'Año 2016'!$F33)/VLOOKUP($A35,DATOS,5,0)*100000</f>
        <v>2307.6610633692899</v>
      </c>
      <c r="H35" s="420">
        <f t="shared" si="1"/>
        <v>4.9785296934503922</v>
      </c>
      <c r="I35" s="290"/>
    </row>
    <row r="36" spans="1:9" ht="12" customHeight="1" x14ac:dyDescent="0.2">
      <c r="A36" s="295">
        <v>30</v>
      </c>
      <c r="B36" s="358" t="s">
        <v>30</v>
      </c>
      <c r="C36" s="325">
        <f>'Año 2018'!$K34/VLOOKUP($A36,DATOS,4,0)*100000</f>
        <v>395.65333406943262</v>
      </c>
      <c r="D36" s="296">
        <f>'Año 2018'!$L34/VLOOKUP($A36,DATOS,5,0)*100000</f>
        <v>100.5998814670962</v>
      </c>
      <c r="E36" s="397">
        <f t="shared" si="0"/>
        <v>3.9329403603605768</v>
      </c>
      <c r="F36" s="416">
        <f>('Año 2017'!$E34-'Año 2016'!$E34)/VLOOKUP($A36,DATOS,4,0)*100000</f>
        <v>502.75577147799527</v>
      </c>
      <c r="G36" s="416">
        <f>('Año 2017'!$F34-'Año 2016'!$F34)/VLOOKUP($A36,DATOS,5,0)*100000</f>
        <v>122.68811631095862</v>
      </c>
      <c r="H36" s="420">
        <f t="shared" si="1"/>
        <v>4.0978359322408853</v>
      </c>
      <c r="I36" s="290"/>
    </row>
    <row r="37" spans="1:9" ht="12" customHeight="1" x14ac:dyDescent="0.2">
      <c r="A37" s="295">
        <v>31</v>
      </c>
      <c r="B37" s="358" t="s">
        <v>31</v>
      </c>
      <c r="C37" s="325">
        <f>'Año 2018'!$K35/VLOOKUP($A37,DATOS,4,0)*100000</f>
        <v>127.6400288428062</v>
      </c>
      <c r="D37" s="296">
        <f>'Año 2018'!$L35/VLOOKUP($A37,DATOS,5,0)*100000</f>
        <v>13.753543508502668</v>
      </c>
      <c r="E37" s="397">
        <f t="shared" si="0"/>
        <v>9.2805195085831542</v>
      </c>
      <c r="F37" s="416">
        <f>('Año 2017'!$E35-'Año 2016'!$E35)/VLOOKUP($A37,DATOS,4,0)*100000</f>
        <v>185.94500073305309</v>
      </c>
      <c r="G37" s="416">
        <f>('Año 2017'!$F35-'Año 2016'!$F35)/VLOOKUP($A37,DATOS,5,0)*100000</f>
        <v>18.717667492463292</v>
      </c>
      <c r="H37" s="420">
        <f t="shared" si="1"/>
        <v>9.9341972394757114</v>
      </c>
      <c r="I37" s="290"/>
    </row>
    <row r="38" spans="1:9" ht="12" customHeight="1" x14ac:dyDescent="0.2">
      <c r="A38" s="295">
        <v>32</v>
      </c>
      <c r="B38" s="358" t="s">
        <v>32</v>
      </c>
      <c r="C38" s="325">
        <f>'Año 2018'!$K36/VLOOKUP($A38,DATOS,4,0)*100000</f>
        <v>13.657670770873732</v>
      </c>
      <c r="D38" s="296">
        <f>'Año 2018'!$L36/VLOOKUP($A38,DATOS,5,0)*100000</f>
        <v>2.6280656385673886</v>
      </c>
      <c r="E38" s="397">
        <f t="shared" si="0"/>
        <v>5.1968529896836229</v>
      </c>
      <c r="F38" s="416">
        <f>('Año 2017'!$E36-'Año 2016'!$E36)/VLOOKUP($A38,DATOS,4,0)*100000</f>
        <v>17.100963031818115</v>
      </c>
      <c r="G38" s="416">
        <f>('Año 2017'!$F36-'Año 2016'!$F36)/VLOOKUP($A38,DATOS,5,0)*100000</f>
        <v>6.3365582618791478</v>
      </c>
      <c r="H38" s="420">
        <f t="shared" si="1"/>
        <v>2.6987778420184072</v>
      </c>
      <c r="I38" s="290"/>
    </row>
    <row r="39" spans="1:9" ht="12" customHeight="1" x14ac:dyDescent="0.2">
      <c r="A39" s="295">
        <v>33</v>
      </c>
      <c r="B39" s="358" t="s">
        <v>33</v>
      </c>
      <c r="C39" s="325">
        <f>'Año 2018'!$K37/VLOOKUP($A39,DATOS,4,0)*100000</f>
        <v>8.5050364041562698</v>
      </c>
      <c r="D39" s="296">
        <f>'Año 2018'!$L37/VLOOKUP($A39,DATOS,5,0)*100000</f>
        <v>1.0014484106486645</v>
      </c>
      <c r="E39" s="397">
        <f t="shared" si="0"/>
        <v>8.4927354357148896</v>
      </c>
      <c r="F39" s="416">
        <f>('Año 2017'!$E37-'Año 2016'!$E37)/VLOOKUP($A39,DATOS,4,0)*100000</f>
        <v>9.0098317303022366</v>
      </c>
      <c r="G39" s="416">
        <f>('Año 2017'!$F37-'Año 2016'!$F37)/VLOOKUP($A39,DATOS,5,0)*100000</f>
        <v>2.3718514989047317</v>
      </c>
      <c r="H39" s="420">
        <f t="shared" si="1"/>
        <v>3.7986491711065287</v>
      </c>
      <c r="I39" s="290"/>
    </row>
    <row r="40" spans="1:9" ht="12" customHeight="1" x14ac:dyDescent="0.2">
      <c r="A40" s="295">
        <v>34</v>
      </c>
      <c r="B40" s="358" t="s">
        <v>34</v>
      </c>
      <c r="C40" s="325">
        <f>'Año 2018'!$K38/VLOOKUP($A40,DATOS,4,0)*100000</f>
        <v>327.29499207173342</v>
      </c>
      <c r="D40" s="296">
        <f>'Año 2018'!$L38/VLOOKUP($A40,DATOS,5,0)*100000</f>
        <v>488.53253359382444</v>
      </c>
      <c r="E40" s="397">
        <f t="shared" si="0"/>
        <v>0.66995536543703949</v>
      </c>
      <c r="F40" s="416">
        <f>('Año 2017'!$E38-'Año 2016'!$E38)/VLOOKUP($A40,DATOS,4,0)*100000</f>
        <v>427.73614908281058</v>
      </c>
      <c r="G40" s="416">
        <f>('Año 2017'!$F38-'Año 2016'!$F38)/VLOOKUP($A40,DATOS,5,0)*100000</f>
        <v>757.46181978461834</v>
      </c>
      <c r="H40" s="420">
        <f t="shared" si="1"/>
        <v>0.56469664597013736</v>
      </c>
      <c r="I40" s="290"/>
    </row>
    <row r="41" spans="1:9" ht="12" customHeight="1" x14ac:dyDescent="0.2">
      <c r="A41" s="295">
        <v>35</v>
      </c>
      <c r="B41" s="358" t="s">
        <v>35</v>
      </c>
      <c r="C41" s="325">
        <f>'Año 2018'!$K39/VLOOKUP($A41,DATOS,4,0)*100000</f>
        <v>165.695241600397</v>
      </c>
      <c r="D41" s="296">
        <f>'Año 2018'!$L39/VLOOKUP($A41,DATOS,5,0)*100000</f>
        <v>84.648744605355532</v>
      </c>
      <c r="E41" s="397">
        <f t="shared" si="0"/>
        <v>1.957444760378807</v>
      </c>
      <c r="F41" s="416">
        <f>('Año 2017'!$E39-'Año 2016'!$E39)/VLOOKUP($A41,DATOS,4,0)*100000</f>
        <v>180.51786799541034</v>
      </c>
      <c r="G41" s="416">
        <f>('Año 2017'!$F39-'Año 2016'!$F39)/VLOOKUP($A41,DATOS,5,0)*100000</f>
        <v>115.90447657981122</v>
      </c>
      <c r="H41" s="420">
        <f t="shared" si="1"/>
        <v>1.5574710599819386</v>
      </c>
      <c r="I41" s="290"/>
    </row>
    <row r="42" spans="1:9" ht="12" customHeight="1" x14ac:dyDescent="0.2">
      <c r="A42" s="295">
        <v>36</v>
      </c>
      <c r="B42" s="358" t="s">
        <v>36</v>
      </c>
      <c r="C42" s="325">
        <f>'Año 2018'!$K40/VLOOKUP($A42,DATOS,4,0)*100000</f>
        <v>2844.796081663731</v>
      </c>
      <c r="D42" s="296">
        <f>'Año 2018'!$L40/VLOOKUP($A42,DATOS,5,0)*100000</f>
        <v>175.23601738434132</v>
      </c>
      <c r="E42" s="397">
        <f t="shared" si="0"/>
        <v>16.234083176087609</v>
      </c>
      <c r="F42" s="416">
        <f>('Año 2017'!$E40-'Año 2016'!$E40)/VLOOKUP($A42,DATOS,4,0)*100000</f>
        <v>3430.6796016992639</v>
      </c>
      <c r="G42" s="416">
        <f>('Año 2017'!$F40-'Año 2016'!$F40)/VLOOKUP($A42,DATOS,5,0)*100000</f>
        <v>197.86583419887549</v>
      </c>
      <c r="H42" s="420">
        <f t="shared" si="1"/>
        <v>17.338413251532241</v>
      </c>
      <c r="I42" s="290"/>
    </row>
    <row r="43" spans="1:9" ht="12" customHeight="1" x14ac:dyDescent="0.2">
      <c r="A43" s="295">
        <v>37</v>
      </c>
      <c r="B43" s="358" t="s">
        <v>37</v>
      </c>
      <c r="C43" s="325">
        <f>'Año 2018'!$K41/VLOOKUP($A43,DATOS,4,0)*100000</f>
        <v>202.38946964718656</v>
      </c>
      <c r="D43" s="296">
        <f>'Año 2018'!$L41/VLOOKUP($A43,DATOS,5,0)*100000</f>
        <v>30.377394453445152</v>
      </c>
      <c r="E43" s="397">
        <f t="shared" si="0"/>
        <v>6.662502603946443</v>
      </c>
      <c r="F43" s="416">
        <f>('Año 2017'!$E41-'Año 2016'!$E41)/VLOOKUP($A43,DATOS,4,0)*100000</f>
        <v>244.09641310417987</v>
      </c>
      <c r="G43" s="416">
        <f>('Año 2017'!$F41-'Año 2016'!$F41)/VLOOKUP($A43,DATOS,5,0)*100000</f>
        <v>46.943498046316591</v>
      </c>
      <c r="H43" s="420">
        <f t="shared" si="1"/>
        <v>5.1997917339552169</v>
      </c>
      <c r="I43" s="290"/>
    </row>
    <row r="44" spans="1:9" ht="12" customHeight="1" x14ac:dyDescent="0.2">
      <c r="A44" s="295">
        <v>38</v>
      </c>
      <c r="B44" s="358" t="s">
        <v>38</v>
      </c>
      <c r="C44" s="325">
        <f>'Año 2018'!$K42/VLOOKUP($A44,DATOS,4,0)*100000</f>
        <v>106.61212453225907</v>
      </c>
      <c r="D44" s="296">
        <f>'Año 2018'!$L42/VLOOKUP($A44,DATOS,5,0)*100000</f>
        <v>23.214579807345267</v>
      </c>
      <c r="E44" s="397">
        <f t="shared" si="0"/>
        <v>4.5924641073419821</v>
      </c>
      <c r="F44" s="416">
        <f>('Año 2017'!$E42-'Año 2016'!$E42)/VLOOKUP($A44,DATOS,4,0)*100000</f>
        <v>130.80901270560406</v>
      </c>
      <c r="G44" s="416">
        <f>('Año 2017'!$F42-'Año 2016'!$F42)/VLOOKUP($A44,DATOS,5,0)*100000</f>
        <v>31.011174535095186</v>
      </c>
      <c r="H44" s="420">
        <f t="shared" si="1"/>
        <v>4.2181250683545759</v>
      </c>
      <c r="I44" s="290"/>
    </row>
    <row r="45" spans="1:9" ht="12" customHeight="1" x14ac:dyDescent="0.2">
      <c r="A45" s="295">
        <v>39</v>
      </c>
      <c r="B45" s="358" t="s">
        <v>39</v>
      </c>
      <c r="C45" s="325">
        <f>'Año 2018'!$K43/VLOOKUP($A45,DATOS,4,0)*100000</f>
        <v>778.62657619057154</v>
      </c>
      <c r="D45" s="296">
        <f>'Año 2018'!$L43/VLOOKUP($A45,DATOS,5,0)*100000</f>
        <v>968.44692305343824</v>
      </c>
      <c r="E45" s="397">
        <f t="shared" si="0"/>
        <v>0.80399509529714042</v>
      </c>
      <c r="F45" s="416">
        <f>('Año 2017'!$E43-'Año 2016'!$E43)/VLOOKUP($A45,DATOS,4,0)*100000</f>
        <v>965.34227874638077</v>
      </c>
      <c r="G45" s="416">
        <f>('Año 2017'!$F43-'Año 2016'!$F43)/VLOOKUP($A45,DATOS,5,0)*100000</f>
        <v>1150.2294861748574</v>
      </c>
      <c r="H45" s="420">
        <f t="shared" si="1"/>
        <v>0.83926059134223052</v>
      </c>
      <c r="I45" s="290"/>
    </row>
    <row r="46" spans="1:9" ht="12" customHeight="1" x14ac:dyDescent="0.2">
      <c r="A46" s="295">
        <v>40</v>
      </c>
      <c r="B46" s="358" t="s">
        <v>40</v>
      </c>
      <c r="C46" s="325">
        <f>'Año 2018'!$K44/VLOOKUP($A46,DATOS,4,0)*100000</f>
        <v>967.890967890968</v>
      </c>
      <c r="D46" s="296">
        <f>'Año 2018'!$L44/VLOOKUP($A46,DATOS,5,0)*100000</f>
        <v>348.92262487757097</v>
      </c>
      <c r="E46" s="397">
        <f t="shared" si="0"/>
        <v>2.773941552888922</v>
      </c>
      <c r="F46" s="416">
        <f>('Año 2017'!$E44-'Año 2016'!$E44)/VLOOKUP($A46,DATOS,4,0)*100000</f>
        <v>1307.4613074613076</v>
      </c>
      <c r="G46" s="416">
        <f>('Año 2017'!$F44-'Año 2016'!$F44)/VLOOKUP($A46,DATOS,5,0)*100000</f>
        <v>585.61867450212208</v>
      </c>
      <c r="H46" s="420">
        <f t="shared" si="1"/>
        <v>2.2326154618837548</v>
      </c>
      <c r="I46" s="290"/>
    </row>
    <row r="47" spans="1:9" ht="12" customHeight="1" x14ac:dyDescent="0.2">
      <c r="A47" s="295">
        <v>41</v>
      </c>
      <c r="B47" s="358" t="s">
        <v>41</v>
      </c>
      <c r="C47" s="325">
        <f>'Año 2018'!$K45/VLOOKUP($A47,DATOS,4,0)*100000</f>
        <v>1647.5354448311573</v>
      </c>
      <c r="D47" s="296">
        <f>'Año 2018'!$L45/VLOOKUP($A47,DATOS,5,0)*100000</f>
        <v>559.01206636500751</v>
      </c>
      <c r="E47" s="397">
        <f t="shared" si="0"/>
        <v>2.9472269812426504</v>
      </c>
      <c r="F47" s="416">
        <f>('Año 2017'!$E45-'Año 2016'!$E45)/VLOOKUP($A47,DATOS,4,0)*100000</f>
        <v>1953.4136805351736</v>
      </c>
      <c r="G47" s="416">
        <f>('Año 2017'!$F45-'Año 2016'!$F45)/VLOOKUP($A47,DATOS,5,0)*100000</f>
        <v>667.65648567119149</v>
      </c>
      <c r="H47" s="420">
        <f t="shared" si="1"/>
        <v>2.9257765369738262</v>
      </c>
      <c r="I47" s="290"/>
    </row>
    <row r="48" spans="1:9" ht="12" customHeight="1" x14ac:dyDescent="0.2">
      <c r="A48" s="295">
        <v>42</v>
      </c>
      <c r="B48" s="358" t="s">
        <v>42</v>
      </c>
      <c r="C48" s="325">
        <f>'Año 2018'!$K46/VLOOKUP($A48,DATOS,4,0)*100000</f>
        <v>6.4606846405560203</v>
      </c>
      <c r="D48" s="296">
        <f>'Año 2018'!$L46/VLOOKUP($A48,DATOS,5,0)*100000</f>
        <v>1.3140328192836943</v>
      </c>
      <c r="E48" s="397">
        <f t="shared" si="0"/>
        <v>4.9166843824173805</v>
      </c>
      <c r="F48" s="416">
        <f>('Año 2017'!$E46-'Año 2016'!$E46)/VLOOKUP($A48,DATOS,4,0)*100000</f>
        <v>4.7859596834509963</v>
      </c>
      <c r="G48" s="416">
        <f>('Año 2017'!$F46-'Año 2016'!$F46)/VLOOKUP($A48,DATOS,5,0)*100000</f>
        <v>2.3360583453932344</v>
      </c>
      <c r="H48" s="420">
        <f t="shared" si="1"/>
        <v>2.0487329406343933</v>
      </c>
      <c r="I48" s="290"/>
    </row>
    <row r="49" spans="1:9" ht="12" customHeight="1" x14ac:dyDescent="0.2">
      <c r="A49" s="295">
        <v>43</v>
      </c>
      <c r="B49" s="358" t="s">
        <v>169</v>
      </c>
      <c r="C49" s="325">
        <f>'Año 2018'!$K47/VLOOKUP($A49,DATOS,4,0)*100000</f>
        <v>11.465148147566683</v>
      </c>
      <c r="D49" s="296">
        <f>'Año 2018'!$L47/VLOOKUP($A49,DATOS,5,0)*100000</f>
        <v>9.641844563042028</v>
      </c>
      <c r="E49" s="397">
        <f t="shared" si="0"/>
        <v>1.1891031920918458</v>
      </c>
      <c r="F49" s="416">
        <f>('Año 2017'!$E47-'Año 2016'!$E47)/VLOOKUP($A49,DATOS,4,0)*100000</f>
        <v>14.443574739892302</v>
      </c>
      <c r="G49" s="416">
        <f>('Año 2017'!$F47-'Año 2016'!$F47)/VLOOKUP($A49,DATOS,5,0)*100000</f>
        <v>13.811290860573717</v>
      </c>
      <c r="H49" s="420">
        <f t="shared" si="1"/>
        <v>1.0457802160349492</v>
      </c>
      <c r="I49" s="290"/>
    </row>
    <row r="50" spans="1:9" ht="12" customHeight="1" x14ac:dyDescent="0.2">
      <c r="A50" s="295">
        <v>44</v>
      </c>
      <c r="B50" s="358" t="s">
        <v>172</v>
      </c>
      <c r="C50" s="325">
        <f>'Año 2018'!$K48/VLOOKUP($A50,DATOS,4,0)*100000</f>
        <v>15.238553381244422</v>
      </c>
      <c r="D50" s="296">
        <f>'Año 2018'!$L48/VLOOKUP($A50,DATOS,5,0)*100000</f>
        <v>13.899547155089744</v>
      </c>
      <c r="E50" s="397">
        <f t="shared" si="0"/>
        <v>1.0963345216368694</v>
      </c>
      <c r="F50" s="416">
        <f>('Año 2017'!$E48-'Año 2016'!$E48)/VLOOKUP($A50,DATOS,4,0)*100000</f>
        <v>18.126010203839293</v>
      </c>
      <c r="G50" s="416">
        <f>('Año 2017'!$F48-'Año 2016'!$F48)/VLOOKUP($A50,DATOS,5,0)*100000</f>
        <v>42.195053863665301</v>
      </c>
      <c r="H50" s="420">
        <f t="shared" si="1"/>
        <v>0.42957665754866664</v>
      </c>
      <c r="I50" s="290"/>
    </row>
    <row r="51" spans="1:9" ht="12" customHeight="1" x14ac:dyDescent="0.2">
      <c r="A51" s="295">
        <v>45</v>
      </c>
      <c r="B51" s="358" t="s">
        <v>43</v>
      </c>
      <c r="C51" s="325">
        <f>'Año 2018'!$K49/VLOOKUP($A51,DATOS,4,0)*100000</f>
        <v>7.4640088096834747</v>
      </c>
      <c r="D51" s="296">
        <f>'Año 2018'!$L49/VLOOKUP($A51,DATOS,5,0)*100000</f>
        <v>3.8716287048508531</v>
      </c>
      <c r="E51" s="397">
        <f t="shared" si="0"/>
        <v>1.9278730939079063</v>
      </c>
      <c r="F51" s="416">
        <f>('Año 2017'!$E49-'Año 2016'!$E49)/VLOOKUP($A51,DATOS,4,0)*100000</f>
        <v>10.002848344708022</v>
      </c>
      <c r="G51" s="416">
        <f>('Año 2017'!$F49-'Año 2016'!$F49)/VLOOKUP($A51,DATOS,5,0)*100000</f>
        <v>6.2169422472124269</v>
      </c>
      <c r="H51" s="420">
        <f t="shared" si="1"/>
        <v>1.6089659428946976</v>
      </c>
      <c r="I51" s="290"/>
    </row>
    <row r="52" spans="1:9" ht="12" customHeight="1" x14ac:dyDescent="0.2">
      <c r="A52" s="295">
        <v>46</v>
      </c>
      <c r="B52" s="358" t="s">
        <v>44</v>
      </c>
      <c r="C52" s="325">
        <f>'Año 2018'!$K50/VLOOKUP($A52,DATOS,4,0)*100000</f>
        <v>1730.2579704455802</v>
      </c>
      <c r="D52" s="296">
        <f>'Año 2018'!$L50/VLOOKUP($A52,DATOS,5,0)*100000</f>
        <v>50.10845150868488</v>
      </c>
      <c r="E52" s="397">
        <f t="shared" si="0"/>
        <v>34.530262228232878</v>
      </c>
      <c r="F52" s="416">
        <f>('Año 2017'!$E50-'Año 2016'!$E50)/VLOOKUP($A52,DATOS,4,0)*100000</f>
        <v>2097.1959834609361</v>
      </c>
      <c r="G52" s="416">
        <f>('Año 2017'!$F50-'Año 2016'!$F50)/VLOOKUP($A52,DATOS,5,0)*100000</f>
        <v>71.716991203572306</v>
      </c>
      <c r="H52" s="420">
        <f t="shared" si="1"/>
        <v>29.242665486452704</v>
      </c>
      <c r="I52" s="290"/>
    </row>
    <row r="53" spans="1:9" ht="12" customHeight="1" x14ac:dyDescent="0.2">
      <c r="A53" s="295">
        <v>47</v>
      </c>
      <c r="B53" s="358" t="s">
        <v>45</v>
      </c>
      <c r="C53" s="325">
        <f>'Año 2018'!$K51/VLOOKUP($A53,DATOS,4,0)*100000</f>
        <v>21134.074218496131</v>
      </c>
      <c r="D53" s="296">
        <f>'Año 2018'!$L51/VLOOKUP($A53,DATOS,5,0)*100000</f>
        <v>10897.219882055602</v>
      </c>
      <c r="E53" s="397">
        <f t="shared" si="0"/>
        <v>1.9394005486938468</v>
      </c>
      <c r="F53" s="416">
        <f>('Año 2017'!$E51-'Año 2016'!$E51)/VLOOKUP($A53,DATOS,4,0)*100000</f>
        <v>27124.195749658804</v>
      </c>
      <c r="G53" s="416">
        <f>('Año 2017'!$F51-'Año 2016'!$F51)/VLOOKUP($A53,DATOS,5,0)*100000</f>
        <v>11962.931760741365</v>
      </c>
      <c r="H53" s="420">
        <f t="shared" si="1"/>
        <v>2.2673535461158449</v>
      </c>
      <c r="I53" s="290"/>
    </row>
    <row r="54" spans="1:9" ht="12" customHeight="1" x14ac:dyDescent="0.2">
      <c r="A54" s="295">
        <v>48</v>
      </c>
      <c r="B54" s="358" t="s">
        <v>46</v>
      </c>
      <c r="C54" s="325">
        <f>'Año 2018'!$K52/VLOOKUP($A54,DATOS,4,0)*100000</f>
        <v>10.236034436098812</v>
      </c>
      <c r="D54" s="296">
        <f>'Año 2018'!$L52/VLOOKUP($A54,DATOS,5,0)*100000</f>
        <v>1.2848320899662791</v>
      </c>
      <c r="E54" s="397">
        <f t="shared" si="0"/>
        <v>7.966826572931768</v>
      </c>
      <c r="F54" s="416">
        <f>('Año 2017'!$E52-'Año 2016'!$E52)/VLOOKUP($A54,DATOS,4,0)*100000</f>
        <v>10.8063071585613</v>
      </c>
      <c r="G54" s="416">
        <f>('Año 2017'!$F52-'Año 2016'!$F52)/VLOOKUP($A54,DATOS,5,0)*100000</f>
        <v>4.0881021044381605</v>
      </c>
      <c r="H54" s="420">
        <f t="shared" si="1"/>
        <v>2.6433554941863275</v>
      </c>
      <c r="I54" s="290"/>
    </row>
    <row r="55" spans="1:9" ht="12" customHeight="1" x14ac:dyDescent="0.2">
      <c r="A55" s="295">
        <v>49</v>
      </c>
      <c r="B55" s="358" t="s">
        <v>47</v>
      </c>
      <c r="C55" s="325">
        <f>'Año 2018'!$K53/VLOOKUP($A55,DATOS,4,0)*100000</f>
        <v>93.091607960458589</v>
      </c>
      <c r="D55" s="296">
        <f>'Año 2018'!$L53/VLOOKUP($A55,DATOS,5,0)*100000</f>
        <v>3.8544962698988368</v>
      </c>
      <c r="E55" s="397">
        <f t="shared" si="0"/>
        <v>24.151432883057851</v>
      </c>
      <c r="F55" s="416">
        <f>('Año 2017'!$E53-'Año 2016'!$E53)/VLOOKUP($A55,DATOS,4,0)*100000</f>
        <v>102.36756300304461</v>
      </c>
      <c r="G55" s="416">
        <f>('Año 2017'!$F53-'Año 2016'!$F53)/VLOOKUP($A55,DATOS,5,0)*100000</f>
        <v>8.0886020209240748</v>
      </c>
      <c r="H55" s="420">
        <f t="shared" si="1"/>
        <v>12.655779421244132</v>
      </c>
      <c r="I55" s="290"/>
    </row>
    <row r="56" spans="1:9" ht="12" customHeight="1" x14ac:dyDescent="0.2">
      <c r="A56" s="295">
        <v>50</v>
      </c>
      <c r="B56" s="358" t="s">
        <v>48</v>
      </c>
      <c r="C56" s="325">
        <f>'Año 2018'!$K54/VLOOKUP($A56,DATOS,4,0)*100000</f>
        <v>71.421244506884094</v>
      </c>
      <c r="D56" s="296">
        <f>'Año 2018'!$L54/VLOOKUP($A56,DATOS,5,0)*100000</f>
        <v>1.7228430297275104</v>
      </c>
      <c r="E56" s="397">
        <f t="shared" si="0"/>
        <v>41.455456634479503</v>
      </c>
      <c r="F56" s="416">
        <f>('Año 2017'!$E54-'Año 2016'!$E54)/VLOOKUP($A56,DATOS,4,0)*100000</f>
        <v>108.21466306879923</v>
      </c>
      <c r="G56" s="416">
        <f>('Año 2017'!$F54-'Año 2016'!$F54)/VLOOKUP($A56,DATOS,5,0)*100000</f>
        <v>4.350908668294899</v>
      </c>
      <c r="H56" s="420">
        <f t="shared" si="1"/>
        <v>24.871738599653956</v>
      </c>
      <c r="I56" s="290"/>
    </row>
    <row r="57" spans="1:9" ht="12" customHeight="1" x14ac:dyDescent="0.2">
      <c r="A57" s="295">
        <v>51</v>
      </c>
      <c r="B57" s="358" t="s">
        <v>171</v>
      </c>
      <c r="C57" s="325">
        <f>'Año 2018'!$K55/VLOOKUP($A57,DATOS,4,0)*100000</f>
        <v>0.14437284112974347</v>
      </c>
      <c r="D57" s="296">
        <f>'Año 2018'!$L55/VLOOKUP($A57,DATOS,5,0)*100000</f>
        <v>8.7602187952246294E-2</v>
      </c>
      <c r="E57" s="397">
        <f t="shared" si="0"/>
        <v>1.6480506309778928</v>
      </c>
      <c r="F57" s="416">
        <f>('Año 2017'!$E55-'Año 2016'!$E55)/VLOOKUP($A57,DATOS,4,0)*100000</f>
        <v>0.27430839814651259</v>
      </c>
      <c r="G57" s="416">
        <f>('Año 2017'!$F55-'Año 2016'!$F55)/VLOOKUP($A57,DATOS,5,0)*100000</f>
        <v>0.35040875180898517</v>
      </c>
      <c r="H57" s="420">
        <f t="shared" si="1"/>
        <v>0.78282404971449915</v>
      </c>
      <c r="I57" s="290"/>
    </row>
    <row r="58" spans="1:9" ht="12" customHeight="1" x14ac:dyDescent="0.2">
      <c r="A58" s="295">
        <v>52</v>
      </c>
      <c r="B58" s="358" t="s">
        <v>49</v>
      </c>
      <c r="C58" s="325">
        <f>'Año 2018'!$K56/VLOOKUP($A58,DATOS,4,0)*100000</f>
        <v>24.338769111383733</v>
      </c>
      <c r="D58" s="296">
        <f>'Año 2018'!$L56/VLOOKUP($A58,DATOS,5,0)*100000</f>
        <v>28.516034499189939</v>
      </c>
      <c r="E58" s="397">
        <f t="shared" si="0"/>
        <v>0.85351170100720453</v>
      </c>
      <c r="F58" s="416">
        <f>('Año 2017'!$E56-'Año 2016'!$E56)/VLOOKUP($A58,DATOS,4,0)*100000</f>
        <v>34.610752389133232</v>
      </c>
      <c r="G58" s="416">
        <f>('Año 2017'!$F56-'Año 2016'!$F56)/VLOOKUP($A58,DATOS,5,0)*100000</f>
        <v>39.907557419231864</v>
      </c>
      <c r="H58" s="420">
        <f t="shared" si="1"/>
        <v>0.86727313389653737</v>
      </c>
      <c r="I58" s="290"/>
    </row>
    <row r="59" spans="1:9" ht="12" customHeight="1" x14ac:dyDescent="0.2">
      <c r="A59" s="295">
        <v>53</v>
      </c>
      <c r="B59" s="358" t="s">
        <v>50</v>
      </c>
      <c r="C59" s="325">
        <f>'Año 2018'!$K57/VLOOKUP($A59,DATOS,4,0)*100000</f>
        <v>29.124327648145705</v>
      </c>
      <c r="D59" s="296">
        <f>'Año 2018'!$L57/VLOOKUP($A59,DATOS,5,0)*100000</f>
        <v>6.2785000865825413</v>
      </c>
      <c r="E59" s="397">
        <f t="shared" si="0"/>
        <v>4.6387397063807967</v>
      </c>
      <c r="F59" s="416">
        <f>('Año 2017'!$E57-'Año 2016'!$E57)/VLOOKUP($A59,DATOS,4,0)*100000</f>
        <v>42.173539386600595</v>
      </c>
      <c r="G59" s="416">
        <f>('Año 2017'!$F57-'Año 2016'!$F57)/VLOOKUP($A59,DATOS,5,0)*100000</f>
        <v>12.354467912307582</v>
      </c>
      <c r="H59" s="420">
        <f t="shared" si="1"/>
        <v>3.4136265265286827</v>
      </c>
      <c r="I59" s="290"/>
    </row>
    <row r="60" spans="1:9" ht="12" customHeight="1" x14ac:dyDescent="0.2">
      <c r="A60" s="295">
        <v>54</v>
      </c>
      <c r="B60" s="358" t="s">
        <v>51</v>
      </c>
      <c r="C60" s="325">
        <f>'Año 2018'!$K58/VLOOKUP($A60,DATOS,4,0)*100000</f>
        <v>25125.895125895127</v>
      </c>
      <c r="D60" s="296">
        <f>'Año 2018'!$L58/VLOOKUP($A60,DATOS,5,0)*100000</f>
        <v>114.26705843943846</v>
      </c>
      <c r="E60" s="397">
        <f t="shared" si="0"/>
        <v>219.8874764874765</v>
      </c>
      <c r="F60" s="416">
        <f>('Año 2017'!$E58-'Año 2016'!$E58)/VLOOKUP($A60,DATOS,4,0)*100000</f>
        <v>31108.801108801108</v>
      </c>
      <c r="G60" s="416">
        <f>('Año 2017'!$F58-'Año 2016'!$F58)/VLOOKUP($A60,DATOS,5,0)*100000</f>
        <v>357.08455762324519</v>
      </c>
      <c r="H60" s="420">
        <f t="shared" si="1"/>
        <v>87.118864270864265</v>
      </c>
      <c r="I60" s="290"/>
    </row>
    <row r="61" spans="1:9" ht="12" customHeight="1" x14ac:dyDescent="0.2">
      <c r="A61" s="295">
        <v>55</v>
      </c>
      <c r="B61" s="358" t="s">
        <v>52</v>
      </c>
      <c r="C61" s="325">
        <f>'Año 2018'!$K59/VLOOKUP($A61,DATOS,4,0)*100000</f>
        <v>5.074705365710483</v>
      </c>
      <c r="D61" s="296">
        <f>'Año 2018'!$L59/VLOOKUP($A61,DATOS,5,0)*100000</f>
        <v>1.2264306313314481</v>
      </c>
      <c r="E61" s="397">
        <f t="shared" si="0"/>
        <v>4.1377842627766386</v>
      </c>
      <c r="F61" s="416">
        <f>('Año 2017'!$E59-'Año 2016'!$E59)/VLOOKUP($A61,DATOS,4,0)*100000</f>
        <v>6.0420034012797634</v>
      </c>
      <c r="G61" s="416">
        <f>('Año 2017'!$F59-'Año 2016'!$F59)/VLOOKUP($A61,DATOS,5,0)*100000</f>
        <v>2.1900546988061573</v>
      </c>
      <c r="H61" s="420">
        <f t="shared" si="1"/>
        <v>2.7588367562569922</v>
      </c>
      <c r="I61" s="290"/>
    </row>
    <row r="62" spans="1:9" ht="12" customHeight="1" x14ac:dyDescent="0.2">
      <c r="A62" s="295">
        <v>56</v>
      </c>
      <c r="B62" s="358" t="s">
        <v>53</v>
      </c>
      <c r="C62" s="325">
        <f>'Año 2018'!$K60/VLOOKUP($A62,DATOS,4,0)*100000</f>
        <v>1554.3026717093851</v>
      </c>
      <c r="D62" s="296">
        <f>'Año 2018'!$L60/VLOOKUP($A62,DATOS,5,0)*100000</f>
        <v>722.99363463870623</v>
      </c>
      <c r="E62" s="397">
        <f t="shared" si="0"/>
        <v>2.1498151536093397</v>
      </c>
      <c r="F62" s="416">
        <f>('Año 2017'!$E60-'Año 2016'!$E60)/VLOOKUP($A62,DATOS,4,0)*100000</f>
        <v>1817.3798078536336</v>
      </c>
      <c r="G62" s="416">
        <f>('Año 2017'!$F60-'Año 2016'!$F60)/VLOOKUP($A62,DATOS,5,0)*100000</f>
        <v>868.05656293700213</v>
      </c>
      <c r="H62" s="420">
        <f t="shared" si="1"/>
        <v>2.0936191089952363</v>
      </c>
      <c r="I62" s="290"/>
    </row>
    <row r="63" spans="1:9" ht="12" customHeight="1" x14ac:dyDescent="0.2">
      <c r="A63" s="295">
        <v>57</v>
      </c>
      <c r="B63" s="358" t="s">
        <v>417</v>
      </c>
      <c r="C63" s="368">
        <f>'Año 2018'!$K61/VLOOKUP($A63,DATOS,4,0)*100000</f>
        <v>609.26310926310919</v>
      </c>
      <c r="D63" s="369">
        <f>'Año 2018'!$L61/VLOOKUP($A63,DATOS,5,0)*100000</f>
        <v>79.578844270323216</v>
      </c>
      <c r="E63" s="398">
        <f t="shared" si="0"/>
        <v>7.6560939637862697</v>
      </c>
      <c r="F63" s="417">
        <f>('Año 2017'!$E61-'Año 2016'!$E61)/VLOOKUP($A63,DATOS,4,0)*100000</f>
        <v>5274.8902748902747</v>
      </c>
      <c r="G63" s="417">
        <f>('Año 2017'!$F61-'Año 2016'!$F61)/VLOOKUP($A63,DATOS,5,0)*100000</f>
        <v>187.72445315050604</v>
      </c>
      <c r="H63" s="421">
        <f t="shared" si="1"/>
        <v>28.099111151285065</v>
      </c>
      <c r="I63" s="290"/>
    </row>
    <row r="64" spans="1:9" ht="12" customHeight="1" x14ac:dyDescent="0.2">
      <c r="A64" s="295">
        <v>58</v>
      </c>
      <c r="B64" s="358" t="s">
        <v>418</v>
      </c>
      <c r="C64" s="368">
        <f>'Año 2018'!$K62/VLOOKUP($A64,DATOS,4,0)*100000</f>
        <v>274.31277431277431</v>
      </c>
      <c r="D64" s="369">
        <f>'Año 2018'!$L62/VLOOKUP($A64,DATOS,5,0)*100000</f>
        <v>230.57460006529547</v>
      </c>
      <c r="E64" s="398">
        <f t="shared" si="0"/>
        <v>1.1896920746478268</v>
      </c>
      <c r="F64" s="417">
        <f>('Año 2017'!$E62-'Año 2016'!$E62)/VLOOKUP($A64,DATOS,4,0)*100000</f>
        <v>2062.2545622545622</v>
      </c>
      <c r="G64" s="417">
        <f>('Año 2017'!$F62-'Año 2016'!$F62)/VLOOKUP($A64,DATOS,5,0)*100000</f>
        <v>310.1534443356187</v>
      </c>
      <c r="H64" s="421">
        <f t="shared" si="1"/>
        <v>6.6491428675639197</v>
      </c>
      <c r="I64" s="290"/>
    </row>
    <row r="65" spans="1:9" ht="12" customHeight="1" x14ac:dyDescent="0.2">
      <c r="A65" s="295">
        <v>59</v>
      </c>
      <c r="B65" s="358" t="s">
        <v>419</v>
      </c>
      <c r="C65" s="368">
        <f>'Año 2018'!$K63/VLOOKUP($A65,DATOS,4,0)*100000</f>
        <v>567.10556710556716</v>
      </c>
      <c r="D65" s="369">
        <f>'Año 2018'!$L63/VLOOKUP($A65,DATOS,5,0)*100000</f>
        <v>95.902709761671559</v>
      </c>
      <c r="E65" s="398">
        <f t="shared" si="0"/>
        <v>5.9133424750446038</v>
      </c>
      <c r="F65" s="417">
        <f>('Año 2017'!$E63-'Año 2016'!$E63)/VLOOKUP($A65,DATOS,4,0)*100000</f>
        <v>4766.1122661122663</v>
      </c>
      <c r="G65" s="417">
        <f>('Año 2017'!$F63-'Año 2016'!$F63)/VLOOKUP($A65,DATOS,5,0)*100000</f>
        <v>187.72445315050604</v>
      </c>
      <c r="H65" s="421">
        <f t="shared" si="1"/>
        <v>25.388872819307604</v>
      </c>
      <c r="I65" s="290"/>
    </row>
    <row r="66" spans="1:9" ht="12" customHeight="1" x14ac:dyDescent="0.2">
      <c r="A66" s="295">
        <v>60</v>
      </c>
      <c r="B66" s="322" t="s">
        <v>283</v>
      </c>
      <c r="C66" s="325">
        <f>'Año 2018'!$K64/VLOOKUP($A66,DATOS,4,0)*100000</f>
        <v>38.324814465105533</v>
      </c>
      <c r="D66" s="296">
        <f>'Año 2018'!$L64/VLOOKUP($A66,DATOS,5,0)*100000</f>
        <v>29.40948727723244</v>
      </c>
      <c r="E66" s="397">
        <f t="shared" si="0"/>
        <v>1.3031445976542051</v>
      </c>
      <c r="F66" s="416">
        <f>('Año 2017'!$E64-'Año 2016'!$E64)/VLOOKUP($A66,DATOS,4,0)*100000</f>
        <v>46.937132322432625</v>
      </c>
      <c r="G66" s="416">
        <f>('Año 2017'!$F64-'Año 2016'!$F64)/VLOOKUP($A66,DATOS,5,0)*100000</f>
        <v>34.881885542742779</v>
      </c>
      <c r="H66" s="420">
        <f t="shared" si="1"/>
        <v>1.3456019246699797</v>
      </c>
      <c r="I66" s="290"/>
    </row>
    <row r="67" spans="1:9" ht="12" customHeight="1" x14ac:dyDescent="0.2">
      <c r="A67" s="295">
        <v>61</v>
      </c>
      <c r="B67" s="322" t="s">
        <v>279</v>
      </c>
      <c r="C67" s="325">
        <f>'Año 2018'!$K65/VLOOKUP($A67,DATOS,4,0)*100000</f>
        <v>185.90046941617905</v>
      </c>
      <c r="D67" s="296">
        <f>'Año 2018'!$L65/VLOOKUP($A67,DATOS,5,0)*100000</f>
        <v>202.85100781473361</v>
      </c>
      <c r="E67" s="397">
        <f t="shared" si="0"/>
        <v>0.91643848072948353</v>
      </c>
      <c r="F67" s="416">
        <f>('Año 2017'!$E65-'Año 2016'!$E65)/VLOOKUP($A67,DATOS,4,0)*100000</f>
        <v>219.9370672814905</v>
      </c>
      <c r="G67" s="416">
        <f>('Año 2017'!$F65-'Año 2016'!$F65)/VLOOKUP($A67,DATOS,5,0)*100000</f>
        <v>245.66228676260366</v>
      </c>
      <c r="H67" s="420">
        <f t="shared" si="1"/>
        <v>0.89528217855444459</v>
      </c>
      <c r="I67" s="290"/>
    </row>
    <row r="68" spans="1:9" ht="12" customHeight="1" x14ac:dyDescent="0.2">
      <c r="A68" s="295">
        <v>62</v>
      </c>
      <c r="B68" s="322" t="s">
        <v>282</v>
      </c>
      <c r="C68" s="325">
        <f>'Año 2018'!$K66/VLOOKUP($A68,DATOS,4,0)*100000</f>
        <v>17.988856004766035</v>
      </c>
      <c r="D68" s="296">
        <f>'Año 2018'!$L66/VLOOKUP($A68,DATOS,5,0)*100000</f>
        <v>9.4902370281600152</v>
      </c>
      <c r="E68" s="397">
        <f t="shared" si="0"/>
        <v>1.8955117718754964</v>
      </c>
      <c r="F68" s="416">
        <f>('Año 2017'!$E66-'Año 2016'!$E66)/VLOOKUP($A68,DATOS,4,0)*100000</f>
        <v>22.269510744262931</v>
      </c>
      <c r="G68" s="416">
        <f>('Año 2017'!$F66-'Año 2016'!$F66)/VLOOKUP($A68,DATOS,5,0)*100000</f>
        <v>13.081926734202113</v>
      </c>
      <c r="H68" s="420">
        <f t="shared" si="1"/>
        <v>1.7023112265290623</v>
      </c>
      <c r="I68" s="290"/>
    </row>
    <row r="69" spans="1:9" ht="12" customHeight="1" x14ac:dyDescent="0.2">
      <c r="A69" s="295">
        <v>63</v>
      </c>
      <c r="B69" s="322" t="s">
        <v>276</v>
      </c>
      <c r="C69" s="325">
        <f>'Año 2018'!$K67/VLOOKUP($A69,DATOS,4,0)*100000</f>
        <v>7.1807687368736675</v>
      </c>
      <c r="D69" s="296">
        <f>'Año 2018'!$L67/VLOOKUP($A69,DATOS,5,0)*100000</f>
        <v>9.9485909558917829</v>
      </c>
      <c r="E69" s="397">
        <f t="shared" si="0"/>
        <v>0.72178751430332477</v>
      </c>
      <c r="F69" s="416">
        <f>('Año 2017'!$E67-'Año 2016'!$E67)/VLOOKUP($A69,DATOS,4,0)*100000</f>
        <v>9.9948537824052401</v>
      </c>
      <c r="G69" s="416">
        <f>('Año 2017'!$F67-'Año 2016'!$F67)/VLOOKUP($A69,DATOS,5,0)*100000</f>
        <v>10.188316039166285</v>
      </c>
      <c r="H69" s="420">
        <f t="shared" si="1"/>
        <v>0.98101136085518648</v>
      </c>
      <c r="I69" s="290"/>
    </row>
    <row r="70" spans="1:9" ht="12" customHeight="1" x14ac:dyDescent="0.2">
      <c r="A70" s="295">
        <v>64</v>
      </c>
      <c r="B70" s="322" t="s">
        <v>285</v>
      </c>
      <c r="C70" s="325">
        <f>'Año 2018'!$K68/VLOOKUP($A70,DATOS,4,0)*100000</f>
        <v>202.44681647418281</v>
      </c>
      <c r="D70" s="296">
        <f>'Año 2018'!$L68/VLOOKUP($A70,DATOS,5,0)*100000</f>
        <v>5.0517261719128692</v>
      </c>
      <c r="E70" s="397">
        <f t="shared" si="0"/>
        <v>40.074780299804928</v>
      </c>
      <c r="F70" s="416">
        <f>('Año 2017'!$E68-'Año 2016'!$E68)/VLOOKUP($A70,DATOS,4,0)*100000</f>
        <v>247.54167340105818</v>
      </c>
      <c r="G70" s="416">
        <f>('Año 2017'!$F68-'Año 2016'!$F68)/VLOOKUP($A70,DATOS,5,0)*100000</f>
        <v>7.3585837879886888</v>
      </c>
      <c r="H70" s="420">
        <f t="shared" si="1"/>
        <v>33.639852522317803</v>
      </c>
      <c r="I70" s="290"/>
    </row>
    <row r="71" spans="1:9" ht="12" customHeight="1" x14ac:dyDescent="0.2">
      <c r="A71" s="295">
        <v>65</v>
      </c>
      <c r="B71" s="322" t="s">
        <v>286</v>
      </c>
      <c r="C71" s="325">
        <f>'Año 2018'!$K69/VLOOKUP($A71,DATOS,4,0)*100000</f>
        <v>42020.674520674525</v>
      </c>
      <c r="D71" s="296">
        <f>'Año 2018'!$L69/VLOOKUP($A71,DATOS,5,0)*100000</f>
        <v>832.5171400587659</v>
      </c>
      <c r="E71" s="397">
        <f t="shared" si="0"/>
        <v>50.474245512480813</v>
      </c>
      <c r="F71" s="416">
        <f>('Año 2017'!$E69-'Año 2016'!$E69)/VLOOKUP($A71,DATOS,4,0)*100000</f>
        <v>54481.98198198199</v>
      </c>
      <c r="G71" s="416">
        <f>('Año 2017'!$F69-'Año 2016'!$F69)/VLOOKUP($A71,DATOS,5,0)*100000</f>
        <v>1320.1926216127979</v>
      </c>
      <c r="H71" s="420">
        <f t="shared" si="1"/>
        <v>41.26820669200886</v>
      </c>
      <c r="I71" s="290"/>
    </row>
    <row r="72" spans="1:9" ht="12" customHeight="1" x14ac:dyDescent="0.2">
      <c r="A72" s="295">
        <v>66</v>
      </c>
      <c r="B72" s="322" t="s">
        <v>284</v>
      </c>
      <c r="C72" s="325">
        <f>'Año 2018'!$K70/VLOOKUP($A72,DATOS,4,0)*100000</f>
        <v>59481.981981981982</v>
      </c>
      <c r="D72" s="296">
        <f>'Año 2018'!$L70/VLOOKUP($A72,DATOS,5,0)*100000</f>
        <v>18594.923277832189</v>
      </c>
      <c r="E72" s="397">
        <f t="shared" ref="E72:E86" si="2">$C72/$D72</f>
        <v>3.1988291155195578</v>
      </c>
      <c r="F72" s="416">
        <f>('Año 2017'!$E70-'Año 2016'!$E70)/VLOOKUP($A72,DATOS,4,0)*100000</f>
        <v>75870.870870870873</v>
      </c>
      <c r="G72" s="416">
        <f>('Año 2017'!$F70-'Año 2016'!$F70)/VLOOKUP($A72,DATOS,5,0)*100000</f>
        <v>26430.378713679398</v>
      </c>
      <c r="H72" s="420">
        <f t="shared" ref="H72:H86" si="3">$F72/$G72</f>
        <v>2.8705934066545509</v>
      </c>
      <c r="I72" s="290"/>
    </row>
    <row r="73" spans="1:9" ht="12" customHeight="1" x14ac:dyDescent="0.2">
      <c r="A73" s="295">
        <v>67</v>
      </c>
      <c r="B73" s="322" t="s">
        <v>277</v>
      </c>
      <c r="C73" s="325">
        <f>'Año 2018'!$K71/VLOOKUP($A73,DATOS,4,0)*100000</f>
        <v>0.98173531968225558</v>
      </c>
      <c r="D73" s="296">
        <f>'Año 2018'!$L71/VLOOKUP($A73,DATOS,5,0)*100000</f>
        <v>2.7156678265196352</v>
      </c>
      <c r="E73" s="397">
        <f t="shared" si="2"/>
        <v>0.36150788034353776</v>
      </c>
      <c r="F73" s="416">
        <f>('Año 2017'!$E71-'Año 2016'!$E71)/VLOOKUP($A73,DATOS,4,0)*100000</f>
        <v>1.4870402636363578</v>
      </c>
      <c r="G73" s="416">
        <f>('Año 2017'!$F71-'Año 2016'!$F71)/VLOOKUP($A73,DATOS,5,0)*100000</f>
        <v>4.7013174201038845</v>
      </c>
      <c r="H73" s="420">
        <f t="shared" si="3"/>
        <v>0.31630288507588128</v>
      </c>
      <c r="I73" s="290"/>
    </row>
    <row r="74" spans="1:9" ht="12" customHeight="1" x14ac:dyDescent="0.2">
      <c r="A74" s="295">
        <v>68</v>
      </c>
      <c r="B74" s="323" t="s">
        <v>274</v>
      </c>
      <c r="C74" s="325">
        <f>'Año 2018'!$K72/VLOOKUP($A74,DATOS,4,0)*100000</f>
        <v>1.9345960711385626</v>
      </c>
      <c r="D74" s="296">
        <f>'Año 2018'!$L72/VLOOKUP($A74,DATOS,5,0)*100000</f>
        <v>1.5184379245056023</v>
      </c>
      <c r="E74" s="397">
        <f t="shared" si="2"/>
        <v>1.2740699108713711</v>
      </c>
      <c r="F74" s="416">
        <f>('Año 2017'!$E72-'Año 2016'!$E72)/VLOOKUP($A74,DATOS,4,0)*100000</f>
        <v>2.1800299010591266</v>
      </c>
      <c r="G74" s="416">
        <f>('Año 2017'!$F72-'Año 2016'!$F72)/VLOOKUP($A74,DATOS,5,0)*100000</f>
        <v>3.3288831421853589</v>
      </c>
      <c r="H74" s="420">
        <f t="shared" si="3"/>
        <v>0.65488327704647864</v>
      </c>
      <c r="I74" s="290"/>
    </row>
    <row r="75" spans="1:9" ht="12" customHeight="1" x14ac:dyDescent="0.2">
      <c r="A75" s="295">
        <v>69</v>
      </c>
      <c r="B75" s="323" t="s">
        <v>280</v>
      </c>
      <c r="C75" s="325">
        <f>'Año 2018'!$K73/VLOOKUP($A75,DATOS,4,0)*100000</f>
        <v>1.7902232300088192</v>
      </c>
      <c r="D75" s="296">
        <f>'Año 2018'!$L73/VLOOKUP($A75,DATOS,5,0)*100000</f>
        <v>1.4308357365533562</v>
      </c>
      <c r="E75" s="397">
        <f t="shared" si="2"/>
        <v>1.2511731320893391</v>
      </c>
      <c r="F75" s="416">
        <f>('Año 2017'!$E73-'Año 2016'!$E73)/VLOOKUP($A75,DATOS,4,0)*100000</f>
        <v>1.8263164402912548</v>
      </c>
      <c r="G75" s="416">
        <f>('Año 2017'!$F73-'Año 2016'!$F73)/VLOOKUP($A75,DATOS,5,0)*100000</f>
        <v>2.0440510522190802</v>
      </c>
      <c r="H75" s="420">
        <f t="shared" si="3"/>
        <v>0.89347887779444335</v>
      </c>
      <c r="I75" s="290"/>
    </row>
    <row r="76" spans="1:9" ht="12" customHeight="1" x14ac:dyDescent="0.2">
      <c r="A76" s="295">
        <v>70</v>
      </c>
      <c r="B76" s="323" t="s">
        <v>351</v>
      </c>
      <c r="C76" s="325">
        <f>'Año 2018'!$K74/VLOOKUP($A76,DATOS,4,0)*100000</f>
        <v>69.203562449397026</v>
      </c>
      <c r="D76" s="296">
        <f>'Año 2018'!$L74/VLOOKUP($A76,DATOS,5,0)*100000</f>
        <v>13.885745258743924</v>
      </c>
      <c r="E76" s="397">
        <f t="shared" si="2"/>
        <v>4.9837845329777455</v>
      </c>
      <c r="F76" s="416">
        <f>('Año 2017'!$E74-'Año 2016'!$E74)/VLOOKUP($A76,DATOS,4,0)*100000</f>
        <v>60.591244592069934</v>
      </c>
      <c r="G76" s="416">
        <f>('Año 2017'!$F74-'Año 2016'!$F74)/VLOOKUP($A76,DATOS,5,0)*100000</f>
        <v>17.794601162679882</v>
      </c>
      <c r="H76" s="420">
        <f t="shared" si="3"/>
        <v>3.4050352709869247</v>
      </c>
      <c r="I76" s="290"/>
    </row>
    <row r="77" spans="1:9" ht="12" customHeight="1" x14ac:dyDescent="0.2">
      <c r="A77" s="295">
        <v>71</v>
      </c>
      <c r="B77" s="323" t="s">
        <v>352</v>
      </c>
      <c r="C77" s="325">
        <f>'Año 2018'!$K75/VLOOKUP($A77,DATOS,4,0)*100000</f>
        <v>13.670956312677026</v>
      </c>
      <c r="D77" s="296">
        <f>'Año 2018'!$L75/VLOOKUP($A77,DATOS,5,0)*100000</f>
        <v>5.0776274570553204</v>
      </c>
      <c r="E77" s="397">
        <f t="shared" si="2"/>
        <v>2.6923905757759656</v>
      </c>
      <c r="F77" s="416">
        <f>('Año 2017'!$E75-'Año 2016'!$E75)/VLOOKUP($A77,DATOS,4,0)*100000</f>
        <v>16.532319261841984</v>
      </c>
      <c r="G77" s="416">
        <f>('Año 2017'!$F75-'Año 2016'!$F75)/VLOOKUP($A77,DATOS,5,0)*100000</f>
        <v>8.3479637853282398</v>
      </c>
      <c r="H77" s="420">
        <f t="shared" si="3"/>
        <v>1.9804014112876194</v>
      </c>
      <c r="I77" s="290"/>
    </row>
    <row r="78" spans="1:9" ht="12" customHeight="1" x14ac:dyDescent="0.2">
      <c r="A78" s="295">
        <v>72</v>
      </c>
      <c r="B78" s="323" t="s">
        <v>353</v>
      </c>
      <c r="C78" s="325">
        <f>'Año 2018'!$K76/VLOOKUP($A78,DATOS,4,0)*100000</f>
        <v>5.5262372917848799</v>
      </c>
      <c r="D78" s="296">
        <f>'Año 2018'!$L76/VLOOKUP($A78,DATOS,5,0)*100000</f>
        <v>4.1694462975316871</v>
      </c>
      <c r="E78" s="397">
        <f t="shared" si="2"/>
        <v>1.3254127520616859</v>
      </c>
      <c r="F78" s="416">
        <f>('Año 2017'!$E76-'Año 2016'!$E76)/VLOOKUP($A78,DATOS,4,0)*100000</f>
        <v>6.7463156549062182</v>
      </c>
      <c r="G78" s="416">
        <f>('Año 2017'!$F76-'Año 2016'!$F76)/VLOOKUP($A78,DATOS,5,0)*100000</f>
        <v>4.988444677403983</v>
      </c>
      <c r="H78" s="420">
        <f t="shared" si="3"/>
        <v>1.3523885882637556</v>
      </c>
      <c r="I78" s="290"/>
    </row>
    <row r="79" spans="1:9" ht="12" customHeight="1" x14ac:dyDescent="0.2">
      <c r="A79" s="295">
        <v>73</v>
      </c>
      <c r="B79" s="323" t="s">
        <v>354</v>
      </c>
      <c r="C79" s="325">
        <f>'Año 2018'!$K77/VLOOKUP($A79,DATOS,4,0)*100000</f>
        <v>0.41267356399692284</v>
      </c>
      <c r="D79" s="296">
        <f>'Año 2018'!$L77/VLOOKUP($A79,DATOS,5,0)*100000</f>
        <v>7.4454398170208713E-2</v>
      </c>
      <c r="E79" s="397">
        <f t="shared" si="2"/>
        <v>5.5426351449852307</v>
      </c>
      <c r="F79" s="416">
        <f>('Año 2017'!$E77-'Año 2016'!$E77)/VLOOKUP($A79,DATOS,4,0)*100000</f>
        <v>0.56518335938709008</v>
      </c>
      <c r="G79" s="416">
        <f>('Año 2017'!$F77-'Año 2016'!$F77)/VLOOKUP($A79,DATOS,5,0)*100000</f>
        <v>0.44672638902125228</v>
      </c>
      <c r="H79" s="420">
        <f t="shared" si="3"/>
        <v>1.2651667178770636</v>
      </c>
      <c r="I79" s="290"/>
    </row>
    <row r="80" spans="1:9" ht="12" customHeight="1" x14ac:dyDescent="0.2">
      <c r="A80" s="295">
        <v>74</v>
      </c>
      <c r="B80" s="323" t="s">
        <v>355</v>
      </c>
      <c r="C80" s="325">
        <f>'Año 2018'!$K78/VLOOKUP($A80,DATOS,4,0)*100000</f>
        <v>7.8138842226373875</v>
      </c>
      <c r="D80" s="296">
        <f>'Año 2018'!$L78/VLOOKUP($A80,DATOS,5,0)*100000</f>
        <v>3.8716287048508531</v>
      </c>
      <c r="E80" s="397">
        <f t="shared" si="2"/>
        <v>2.0182421451848396</v>
      </c>
      <c r="F80" s="416">
        <f>('Año 2017'!$E78-'Año 2016'!$E78)/VLOOKUP($A80,DATOS,4,0)*100000</f>
        <v>8.2265577866343094</v>
      </c>
      <c r="G80" s="416">
        <f>('Año 2017'!$F78-'Año 2016'!$F78)/VLOOKUP($A80,DATOS,5,0)*100000</f>
        <v>5.9191246545315925</v>
      </c>
      <c r="H80" s="420">
        <f t="shared" si="3"/>
        <v>1.3898267508754323</v>
      </c>
      <c r="I80" s="290"/>
    </row>
    <row r="81" spans="1:15" ht="12" customHeight="1" x14ac:dyDescent="0.2">
      <c r="A81" s="295">
        <v>75</v>
      </c>
      <c r="B81" s="323" t="s">
        <v>356</v>
      </c>
      <c r="C81" s="325">
        <f>'Año 2018'!$K79/VLOOKUP($A81,DATOS,4,0)*100000</f>
        <v>13.492631309812436</v>
      </c>
      <c r="D81" s="296">
        <f>'Año 2018'!$L79/VLOOKUP($A81,DATOS,5,0)*100000</f>
        <v>67.902411131230338</v>
      </c>
      <c r="E81" s="397">
        <f t="shared" si="2"/>
        <v>0.19870621801243776</v>
      </c>
      <c r="F81" s="416">
        <f>('Año 2017'!$E79-'Año 2016'!$E79)/VLOOKUP($A81,DATOS,4,0)*100000</f>
        <v>19.826273400721732</v>
      </c>
      <c r="G81" s="416">
        <f>('Año 2017'!$F79-'Año 2016'!$F79)/VLOOKUP($A81,DATOS,5,0)*100000</f>
        <v>117.1539955208234</v>
      </c>
      <c r="H81" s="420">
        <f t="shared" si="3"/>
        <v>0.16923258410932929</v>
      </c>
      <c r="I81" s="290"/>
    </row>
    <row r="82" spans="1:15" ht="12" customHeight="1" x14ac:dyDescent="0.2">
      <c r="A82" s="295">
        <v>76</v>
      </c>
      <c r="B82" s="323" t="s">
        <v>357</v>
      </c>
      <c r="C82" s="325">
        <f>'Año 2018'!$K80/VLOOKUP($A82,DATOS,4,0)*100000</f>
        <v>527.18150684163425</v>
      </c>
      <c r="D82" s="296">
        <f>'Año 2018'!$L80/VLOOKUP($A82,DATOS,5,0)*100000</f>
        <v>338.76751167444962</v>
      </c>
      <c r="E82" s="397">
        <f t="shared" si="2"/>
        <v>1.5561749243187393</v>
      </c>
      <c r="F82" s="416">
        <f>('Año 2017'!$E80-'Año 2016'!$E80)/VLOOKUP($A82,DATOS,4,0)*100000</f>
        <v>671.83256218699046</v>
      </c>
      <c r="G82" s="416">
        <f>('Año 2017'!$F80-'Año 2016'!$F80)/VLOOKUP($A82,DATOS,5,0)*100000</f>
        <v>454.61855522729439</v>
      </c>
      <c r="H82" s="420">
        <f t="shared" si="3"/>
        <v>1.4777939757674348</v>
      </c>
      <c r="I82" s="290"/>
    </row>
    <row r="83" spans="1:15" ht="12" customHeight="1" x14ac:dyDescent="0.2">
      <c r="A83" s="295">
        <v>77</v>
      </c>
      <c r="B83" s="323" t="s">
        <v>358</v>
      </c>
      <c r="C83" s="325">
        <f>'Año 2018'!$K81/VLOOKUP($A83,DATOS,4,0)*100000</f>
        <v>33.766672294445385</v>
      </c>
      <c r="D83" s="296">
        <f>'Año 2018'!$L81/VLOOKUP($A83,DATOS,5,0)*100000</f>
        <v>15.133782638524556</v>
      </c>
      <c r="E83" s="397">
        <f t="shared" si="2"/>
        <v>2.2312116607574994</v>
      </c>
      <c r="F83" s="416">
        <f>('Año 2017'!$E81-'Año 2016'!$E81)/VLOOKUP($A83,DATOS,4,0)*100000</f>
        <v>42.63757772773188</v>
      </c>
      <c r="G83" s="416">
        <f>('Año 2017'!$F81-'Año 2016'!$F81)/VLOOKUP($A83,DATOS,5,0)*100000</f>
        <v>45.401347915573673</v>
      </c>
      <c r="H83" s="420">
        <f t="shared" si="3"/>
        <v>0.93912581201374956</v>
      </c>
      <c r="I83" s="290"/>
    </row>
    <row r="84" spans="1:15" ht="12" customHeight="1" x14ac:dyDescent="0.2">
      <c r="A84" s="295">
        <v>78</v>
      </c>
      <c r="B84" s="323" t="s">
        <v>359</v>
      </c>
      <c r="C84" s="325">
        <f>'Año 2018'!$K82/VLOOKUP($A84,DATOS,4,0)*100000</f>
        <v>6.720555754589558</v>
      </c>
      <c r="D84" s="296">
        <f>'Año 2018'!$L82/VLOOKUP($A84,DATOS,5,0)*100000</f>
        <v>9.2858319229381081</v>
      </c>
      <c r="E84" s="397">
        <f t="shared" si="2"/>
        <v>0.72374298935868775</v>
      </c>
      <c r="F84" s="416">
        <f>('Año 2017'!$E82-'Año 2016'!$E82)/VLOOKUP($A84,DATOS,4,0)*100000</f>
        <v>9.7884786285966072</v>
      </c>
      <c r="G84" s="416">
        <f>('Año 2017'!$F82-'Año 2016'!$F82)/VLOOKUP($A84,DATOS,5,0)*100000</f>
        <v>12.78991944102796</v>
      </c>
      <c r="H84" s="420">
        <f t="shared" si="3"/>
        <v>0.76532762178288438</v>
      </c>
      <c r="I84" s="290"/>
    </row>
    <row r="85" spans="1:15" ht="12" customHeight="1" x14ac:dyDescent="0.2">
      <c r="A85" s="295">
        <v>79</v>
      </c>
      <c r="B85" s="323" t="s">
        <v>360</v>
      </c>
      <c r="C85" s="325">
        <f>'Año 2018'!$K83/VLOOKUP($A85,DATOS,4,0)*100000</f>
        <v>3.8755430357971887</v>
      </c>
      <c r="D85" s="296">
        <f>'Año 2018'!$L83/VLOOKUP($A85,DATOS,5,0)*100000</f>
        <v>0.93067997712760886</v>
      </c>
      <c r="E85" s="397">
        <f t="shared" si="2"/>
        <v>4.1642058828410784</v>
      </c>
      <c r="F85" s="416">
        <f>('Año 2017'!$E83-'Año 2016'!$E83)/VLOOKUP($A85,DATOS,4,0)*100000</f>
        <v>4.8892846169200643</v>
      </c>
      <c r="G85" s="416">
        <f>('Año 2017'!$F83-'Año 2016'!$F83)/VLOOKUP($A85,DATOS,5,0)*100000</f>
        <v>1.9730415515105306</v>
      </c>
      <c r="H85" s="420">
        <f t="shared" si="3"/>
        <v>2.4780444249523801</v>
      </c>
      <c r="I85" s="290"/>
    </row>
    <row r="86" spans="1:15" ht="12" customHeight="1" thickBot="1" x14ac:dyDescent="0.25">
      <c r="A86" s="297">
        <v>80</v>
      </c>
      <c r="B86" s="324" t="s">
        <v>361</v>
      </c>
      <c r="C86" s="326">
        <f>'Año 2018'!$K84/VLOOKUP($A86,DATOS,4,0)*100000</f>
        <v>201.06083719933724</v>
      </c>
      <c r="D86" s="298">
        <f>'Año 2018'!$L84/VLOOKUP($A86,DATOS,5,0)*100000</f>
        <v>129.97244619181609</v>
      </c>
      <c r="E86" s="399">
        <f t="shared" si="2"/>
        <v>1.5469497042673752</v>
      </c>
      <c r="F86" s="418">
        <f>('Año 2017'!$E84-'Año 2016'!$E84)/VLOOKUP($A86,DATOS,4,0)*100000</f>
        <v>196.10163010653054</v>
      </c>
      <c r="G86" s="418">
        <f>('Año 2017'!$F84-'Año 2016'!$F84)/VLOOKUP($A86,DATOS,5,0)*100000</f>
        <v>161.246427290768</v>
      </c>
      <c r="H86" s="422">
        <f t="shared" si="3"/>
        <v>1.2161610858695791</v>
      </c>
      <c r="I86" s="290"/>
    </row>
    <row r="87" spans="1:15" ht="13.5" customHeight="1" thickBot="1" x14ac:dyDescent="0.25">
      <c r="B87" s="464" t="s">
        <v>467</v>
      </c>
      <c r="C87" s="464"/>
      <c r="D87" s="464"/>
      <c r="E87" s="464"/>
      <c r="F87" s="464"/>
      <c r="G87" s="464"/>
      <c r="H87" s="464"/>
      <c r="I87" s="361"/>
      <c r="J87" s="361"/>
      <c r="K87" s="361"/>
      <c r="L87" s="361"/>
      <c r="M87" s="361"/>
      <c r="N87" s="361"/>
      <c r="O87" s="361"/>
    </row>
    <row r="88" spans="1:15" ht="13.5" customHeight="1" thickBot="1" x14ac:dyDescent="0.25">
      <c r="B88" s="465"/>
      <c r="C88" s="465"/>
      <c r="D88" s="465"/>
      <c r="E88" s="465"/>
      <c r="F88" s="465"/>
      <c r="G88" s="465"/>
      <c r="H88" s="465"/>
      <c r="I88" s="290"/>
      <c r="J88" s="362" t="s">
        <v>67</v>
      </c>
      <c r="K88" s="363"/>
    </row>
    <row r="89" spans="1:15" ht="12.75" customHeight="1" x14ac:dyDescent="0.2">
      <c r="B89" s="30" t="s">
        <v>407</v>
      </c>
      <c r="F89" s="321"/>
      <c r="G89" s="321"/>
      <c r="H89" s="321"/>
      <c r="I89" s="290"/>
    </row>
    <row r="90" spans="1:15" x14ac:dyDescent="0.2">
      <c r="B90" s="30" t="s">
        <v>406</v>
      </c>
      <c r="F90" s="321"/>
      <c r="G90" s="321"/>
      <c r="H90" s="321"/>
      <c r="I90" s="290"/>
    </row>
    <row r="91" spans="1:15" x14ac:dyDescent="0.2">
      <c r="B91" s="254" t="s">
        <v>416</v>
      </c>
      <c r="F91" s="321"/>
      <c r="G91" s="321"/>
      <c r="H91" s="321"/>
      <c r="I91" s="290"/>
    </row>
    <row r="92" spans="1:15" x14ac:dyDescent="0.2">
      <c r="B92" s="254" t="s">
        <v>408</v>
      </c>
      <c r="F92" s="321"/>
      <c r="G92" s="321"/>
      <c r="H92" s="321"/>
      <c r="I92" s="290"/>
    </row>
    <row r="93" spans="1:15" x14ac:dyDescent="0.2">
      <c r="B93" s="466" t="s">
        <v>346</v>
      </c>
      <c r="C93" s="466"/>
      <c r="D93" s="466"/>
      <c r="E93" s="466"/>
    </row>
    <row r="94" spans="1:15" x14ac:dyDescent="0.2">
      <c r="B94" s="466"/>
      <c r="C94" s="466"/>
      <c r="D94" s="466"/>
      <c r="E94" s="466"/>
    </row>
    <row r="95" spans="1:15" x14ac:dyDescent="0.2">
      <c r="B95" s="328" t="s">
        <v>350</v>
      </c>
      <c r="C95" s="394"/>
      <c r="D95" s="394"/>
      <c r="E95" s="394"/>
    </row>
    <row r="96" spans="1:15" x14ac:dyDescent="0.2">
      <c r="B96" s="394"/>
      <c r="C96" s="394"/>
      <c r="D96" s="394"/>
      <c r="E96" s="394"/>
    </row>
    <row r="97" spans="2:5" x14ac:dyDescent="0.2">
      <c r="B97" s="328"/>
      <c r="C97" s="394"/>
      <c r="D97" s="394"/>
      <c r="E97" s="394"/>
    </row>
    <row r="98" spans="2:5" x14ac:dyDescent="0.2">
      <c r="B98" s="394"/>
      <c r="C98" s="394"/>
      <c r="D98" s="394"/>
      <c r="E98" s="394"/>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V174"/>
  <sheetViews>
    <sheetView showGridLines="0" topLeftCell="A45" workbookViewId="0">
      <selection activeCell="B2" sqref="B2:C81"/>
    </sheetView>
  </sheetViews>
  <sheetFormatPr baseColWidth="10" defaultColWidth="11.5703125" defaultRowHeight="11.25" x14ac:dyDescent="0.2"/>
  <cols>
    <col min="1" max="1" width="2.7109375" style="333" bestFit="1" customWidth="1"/>
    <col min="2" max="2" width="77.85546875" style="344" bestFit="1" customWidth="1"/>
    <col min="3" max="3" width="10.42578125" style="333" customWidth="1"/>
    <col min="4" max="4" width="2.85546875" style="333" customWidth="1"/>
    <col min="5" max="5" width="9.85546875" style="333" customWidth="1"/>
    <col min="6" max="6" width="8.85546875" style="333" customWidth="1"/>
    <col min="7" max="7" width="8.42578125" style="333" customWidth="1"/>
    <col min="8" max="9" width="7.85546875" style="333" customWidth="1"/>
    <col min="10" max="10" width="12.42578125" style="333" customWidth="1"/>
    <col min="11" max="11" width="8.5703125" style="333" bestFit="1" customWidth="1"/>
    <col min="12" max="12" width="3.85546875" style="333" bestFit="1" customWidth="1"/>
    <col min="13" max="13" width="13.140625" style="333" customWidth="1"/>
    <col min="14" max="14" width="3.42578125" style="333" customWidth="1"/>
    <col min="15" max="15" width="14.140625" style="333" bestFit="1" customWidth="1"/>
    <col min="16" max="18" width="3.42578125" style="333" customWidth="1"/>
    <col min="19" max="19" width="6.7109375" style="333" bestFit="1" customWidth="1"/>
    <col min="20" max="23" width="8.85546875" style="333" bestFit="1" customWidth="1"/>
    <col min="24" max="24" width="9.140625" style="334" customWidth="1"/>
    <col min="25" max="25" width="8.7109375" style="334" customWidth="1"/>
    <col min="26" max="27" width="8.85546875" style="333" customWidth="1"/>
    <col min="28" max="28" width="8.85546875" style="333" bestFit="1" customWidth="1"/>
    <col min="29" max="29" width="14.140625" style="333" bestFit="1" customWidth="1"/>
    <col min="30" max="30" width="13.85546875" style="333" bestFit="1" customWidth="1"/>
    <col min="31" max="31" width="12.7109375" style="333" bestFit="1" customWidth="1"/>
    <col min="32" max="32" width="14.7109375" style="333" bestFit="1" customWidth="1"/>
    <col min="33" max="33" width="12.28515625" style="333" bestFit="1" customWidth="1"/>
    <col min="34" max="34" width="15" style="333" bestFit="1" customWidth="1"/>
    <col min="35" max="16384" width="11.5703125" style="333"/>
  </cols>
  <sheetData>
    <row r="1" spans="1:48" ht="26.45" customHeight="1" x14ac:dyDescent="0.2">
      <c r="A1" s="335" t="s">
        <v>229</v>
      </c>
      <c r="B1" s="336" t="s">
        <v>54</v>
      </c>
      <c r="C1" s="335" t="s">
        <v>55</v>
      </c>
      <c r="D1" s="335"/>
      <c r="E1" s="337" t="s">
        <v>370</v>
      </c>
      <c r="F1" s="335" t="s">
        <v>489</v>
      </c>
      <c r="G1" s="335" t="s">
        <v>325</v>
      </c>
      <c r="H1" s="335" t="s">
        <v>341</v>
      </c>
      <c r="I1" s="335"/>
      <c r="J1" s="338" t="s">
        <v>489</v>
      </c>
      <c r="K1" s="338" t="s">
        <v>340</v>
      </c>
      <c r="L1" s="338"/>
      <c r="M1" s="338" t="s">
        <v>486</v>
      </c>
      <c r="S1" s="370">
        <v>201809</v>
      </c>
      <c r="T1" s="370" t="s">
        <v>485</v>
      </c>
      <c r="U1" s="370" t="s">
        <v>480</v>
      </c>
      <c r="V1" s="370" t="s">
        <v>474</v>
      </c>
      <c r="W1" s="370" t="s">
        <v>470</v>
      </c>
      <c r="X1" s="370" t="s">
        <v>458</v>
      </c>
      <c r="Y1" s="370" t="s">
        <v>440</v>
      </c>
      <c r="Z1" s="370" t="s">
        <v>422</v>
      </c>
      <c r="AA1" s="345"/>
      <c r="AB1" s="370" t="s">
        <v>421</v>
      </c>
      <c r="AC1" s="370" t="s">
        <v>423</v>
      </c>
      <c r="AD1" s="370" t="s">
        <v>424</v>
      </c>
      <c r="AE1" s="370" t="s">
        <v>425</v>
      </c>
      <c r="AF1" s="370" t="s">
        <v>426</v>
      </c>
      <c r="AG1" s="370" t="s">
        <v>427</v>
      </c>
      <c r="AH1" s="370" t="s">
        <v>428</v>
      </c>
      <c r="AI1" s="370" t="s">
        <v>429</v>
      </c>
      <c r="AJ1" s="370" t="s">
        <v>430</v>
      </c>
      <c r="AK1" s="370" t="s">
        <v>431</v>
      </c>
      <c r="AL1" s="370" t="s">
        <v>432</v>
      </c>
      <c r="AM1" s="370" t="s">
        <v>433</v>
      </c>
      <c r="AN1" s="370" t="s">
        <v>434</v>
      </c>
      <c r="AO1" s="370" t="s">
        <v>435</v>
      </c>
      <c r="AP1" s="370" t="s">
        <v>436</v>
      </c>
      <c r="AQ1" s="370" t="s">
        <v>437</v>
      </c>
      <c r="AR1" s="370" t="s">
        <v>438</v>
      </c>
      <c r="AV1" s="333">
        <v>201806</v>
      </c>
    </row>
    <row r="2" spans="1:48" x14ac:dyDescent="0.2">
      <c r="A2" s="339">
        <v>1</v>
      </c>
      <c r="B2" s="340">
        <v>52958</v>
      </c>
      <c r="C2" s="341">
        <v>4415</v>
      </c>
      <c r="D2" s="339"/>
      <c r="E2" s="342">
        <v>2245</v>
      </c>
      <c r="F2" s="340">
        <v>2170</v>
      </c>
      <c r="G2" s="341">
        <f>F2+E2</f>
        <v>4415</v>
      </c>
      <c r="H2" s="339">
        <f>I2-A2</f>
        <v>0</v>
      </c>
      <c r="I2" s="339">
        <v>1</v>
      </c>
      <c r="J2" s="343">
        <v>2170</v>
      </c>
      <c r="K2" s="343">
        <f t="shared" ref="K2:K33" si="0">J2-M2</f>
        <v>109</v>
      </c>
      <c r="L2" s="343">
        <v>1</v>
      </c>
      <c r="M2" s="343">
        <v>2061</v>
      </c>
      <c r="S2" s="333" t="s">
        <v>395</v>
      </c>
      <c r="T2" s="333" t="s">
        <v>395</v>
      </c>
      <c r="U2" s="333" t="s">
        <v>395</v>
      </c>
      <c r="V2" s="333" t="s">
        <v>395</v>
      </c>
      <c r="W2" s="333" t="s">
        <v>395</v>
      </c>
      <c r="X2" s="333" t="s">
        <v>395</v>
      </c>
      <c r="Y2" s="333" t="s">
        <v>395</v>
      </c>
      <c r="Z2" s="334" t="s">
        <v>395</v>
      </c>
      <c r="AB2" s="333" t="s">
        <v>395</v>
      </c>
      <c r="AC2" s="333" t="s">
        <v>395</v>
      </c>
      <c r="AD2" s="333" t="s">
        <v>395</v>
      </c>
      <c r="AE2" s="333" t="s">
        <v>395</v>
      </c>
      <c r="AF2" s="333" t="s">
        <v>395</v>
      </c>
      <c r="AG2" s="333" t="s">
        <v>395</v>
      </c>
      <c r="AH2" s="333" t="s">
        <v>395</v>
      </c>
      <c r="AI2" s="333" t="s">
        <v>395</v>
      </c>
      <c r="AJ2" s="333" t="s">
        <v>395</v>
      </c>
      <c r="AK2" s="333" t="s">
        <v>395</v>
      </c>
      <c r="AL2" s="333" t="s">
        <v>395</v>
      </c>
      <c r="AM2" s="333" t="s">
        <v>395</v>
      </c>
      <c r="AN2" s="333" t="s">
        <v>395</v>
      </c>
      <c r="AO2" s="333" t="s">
        <v>395</v>
      </c>
      <c r="AP2" s="333" t="s">
        <v>395</v>
      </c>
      <c r="AQ2" s="333" t="s">
        <v>395</v>
      </c>
      <c r="AR2" s="333" t="s">
        <v>395</v>
      </c>
      <c r="AV2" s="333" t="s">
        <v>395</v>
      </c>
    </row>
    <row r="3" spans="1:48" x14ac:dyDescent="0.2">
      <c r="A3" s="339">
        <v>2</v>
      </c>
      <c r="B3" s="340">
        <v>86748</v>
      </c>
      <c r="C3" s="341">
        <v>4778</v>
      </c>
      <c r="D3" s="339"/>
      <c r="E3" s="342">
        <v>2542</v>
      </c>
      <c r="F3" s="340">
        <v>2236</v>
      </c>
      <c r="G3" s="341">
        <f t="shared" ref="G3:G66" si="1">F3+E3</f>
        <v>4778</v>
      </c>
      <c r="H3" s="339">
        <f t="shared" ref="H3:H66" si="2">I3-A3</f>
        <v>0</v>
      </c>
      <c r="I3" s="339">
        <v>2</v>
      </c>
      <c r="J3" s="343">
        <v>2236</v>
      </c>
      <c r="K3" s="343">
        <f t="shared" si="0"/>
        <v>94</v>
      </c>
      <c r="L3" s="343">
        <v>2</v>
      </c>
      <c r="M3" s="343">
        <v>2142</v>
      </c>
      <c r="S3" s="333" t="s">
        <v>327</v>
      </c>
      <c r="T3" s="333" t="s">
        <v>327</v>
      </c>
      <c r="U3" s="333" t="s">
        <v>327</v>
      </c>
      <c r="V3" s="333" t="s">
        <v>327</v>
      </c>
      <c r="W3" s="333" t="s">
        <v>327</v>
      </c>
      <c r="X3" s="333" t="s">
        <v>327</v>
      </c>
      <c r="Y3" s="333" t="s">
        <v>327</v>
      </c>
      <c r="Z3" s="334" t="s">
        <v>327</v>
      </c>
      <c r="AB3" s="333" t="s">
        <v>327</v>
      </c>
      <c r="AC3" s="333" t="s">
        <v>327</v>
      </c>
      <c r="AD3" s="333" t="s">
        <v>327</v>
      </c>
      <c r="AE3" s="333" t="s">
        <v>327</v>
      </c>
      <c r="AF3" s="333" t="s">
        <v>327</v>
      </c>
      <c r="AG3" s="333" t="s">
        <v>327</v>
      </c>
      <c r="AH3" s="333" t="s">
        <v>327</v>
      </c>
      <c r="AI3" s="333" t="s">
        <v>327</v>
      </c>
      <c r="AJ3" s="333" t="s">
        <v>327</v>
      </c>
      <c r="AK3" s="333" t="s">
        <v>327</v>
      </c>
      <c r="AL3" s="333" t="s">
        <v>327</v>
      </c>
      <c r="AM3" s="333" t="s">
        <v>327</v>
      </c>
      <c r="AN3" s="333" t="s">
        <v>327</v>
      </c>
      <c r="AO3" s="333" t="s">
        <v>327</v>
      </c>
      <c r="AP3" s="333" t="s">
        <v>327</v>
      </c>
      <c r="AQ3" s="333" t="s">
        <v>327</v>
      </c>
      <c r="AR3" s="333" t="s">
        <v>327</v>
      </c>
      <c r="AV3" s="333" t="s">
        <v>327</v>
      </c>
    </row>
    <row r="4" spans="1:48" x14ac:dyDescent="0.2">
      <c r="A4" s="339">
        <v>3</v>
      </c>
      <c r="B4" s="340">
        <v>4743257</v>
      </c>
      <c r="C4" s="341">
        <v>18086</v>
      </c>
      <c r="D4" s="339"/>
      <c r="E4" s="342">
        <v>9170</v>
      </c>
      <c r="F4" s="340">
        <v>8916</v>
      </c>
      <c r="G4" s="341">
        <f t="shared" si="1"/>
        <v>18086</v>
      </c>
      <c r="H4" s="339">
        <f t="shared" si="2"/>
        <v>0</v>
      </c>
      <c r="I4" s="339">
        <v>3</v>
      </c>
      <c r="J4" s="343">
        <v>8916</v>
      </c>
      <c r="K4" s="343">
        <f t="shared" si="0"/>
        <v>374</v>
      </c>
      <c r="L4" s="343">
        <v>3</v>
      </c>
      <c r="M4" s="343">
        <v>8542</v>
      </c>
      <c r="Q4" s="333">
        <v>1</v>
      </c>
      <c r="R4" s="333">
        <v>1</v>
      </c>
      <c r="S4" s="333">
        <v>2170</v>
      </c>
      <c r="T4" s="333">
        <v>2072</v>
      </c>
      <c r="U4" s="333">
        <v>2049</v>
      </c>
      <c r="V4" s="333">
        <v>1948</v>
      </c>
      <c r="W4" s="333">
        <v>1844</v>
      </c>
      <c r="X4" s="333">
        <v>1749</v>
      </c>
      <c r="Y4" s="333">
        <v>1649</v>
      </c>
      <c r="Z4" s="334">
        <v>1568</v>
      </c>
      <c r="AB4" s="333">
        <v>1458</v>
      </c>
      <c r="AC4" s="333">
        <v>1343</v>
      </c>
      <c r="AD4" s="333">
        <v>1235</v>
      </c>
      <c r="AE4" s="333">
        <v>1165</v>
      </c>
      <c r="AF4" s="333">
        <v>1056</v>
      </c>
      <c r="AG4" s="333">
        <v>951</v>
      </c>
      <c r="AH4" s="333">
        <v>861</v>
      </c>
      <c r="AI4" s="333">
        <v>782</v>
      </c>
      <c r="AJ4" s="333">
        <v>708</v>
      </c>
      <c r="AK4" s="333">
        <v>572</v>
      </c>
      <c r="AL4" s="333">
        <v>482</v>
      </c>
      <c r="AM4" s="333">
        <v>403</v>
      </c>
      <c r="AN4" s="333">
        <v>322</v>
      </c>
      <c r="AO4" s="333">
        <v>255</v>
      </c>
      <c r="AP4" s="333">
        <v>205</v>
      </c>
      <c r="AQ4" s="333">
        <v>144</v>
      </c>
      <c r="AR4" s="333">
        <v>70</v>
      </c>
      <c r="AV4" s="406">
        <v>2072</v>
      </c>
    </row>
    <row r="5" spans="1:48" x14ac:dyDescent="0.2">
      <c r="A5" s="339">
        <v>4</v>
      </c>
      <c r="B5" s="340">
        <v>205557</v>
      </c>
      <c r="C5" s="341">
        <v>13449</v>
      </c>
      <c r="D5" s="339"/>
      <c r="E5" s="342">
        <v>5139</v>
      </c>
      <c r="F5" s="340">
        <v>8310</v>
      </c>
      <c r="G5" s="341">
        <f t="shared" si="1"/>
        <v>13449</v>
      </c>
      <c r="H5" s="339">
        <f t="shared" si="2"/>
        <v>0</v>
      </c>
      <c r="I5" s="339">
        <v>4</v>
      </c>
      <c r="J5" s="343">
        <v>8310</v>
      </c>
      <c r="K5" s="343">
        <f t="shared" si="0"/>
        <v>460</v>
      </c>
      <c r="L5" s="343">
        <v>4</v>
      </c>
      <c r="M5" s="343">
        <v>7850</v>
      </c>
      <c r="Q5" s="333">
        <v>2</v>
      </c>
      <c r="R5" s="333">
        <v>2</v>
      </c>
      <c r="S5" s="333">
        <v>2236</v>
      </c>
      <c r="T5" s="333">
        <v>2152</v>
      </c>
      <c r="U5" s="333">
        <v>2163</v>
      </c>
      <c r="V5" s="333">
        <v>2075</v>
      </c>
      <c r="W5" s="333">
        <v>1974</v>
      </c>
      <c r="X5" s="333">
        <v>1873</v>
      </c>
      <c r="Y5" s="333">
        <v>1770</v>
      </c>
      <c r="Z5" s="334">
        <v>1708</v>
      </c>
      <c r="AB5" s="333">
        <v>1612</v>
      </c>
      <c r="AC5" s="333">
        <v>1507</v>
      </c>
      <c r="AD5" s="333">
        <v>1394</v>
      </c>
      <c r="AE5" s="333">
        <v>1297</v>
      </c>
      <c r="AF5" s="333">
        <v>1198</v>
      </c>
      <c r="AG5" s="333">
        <v>1091</v>
      </c>
      <c r="AH5" s="333">
        <v>983</v>
      </c>
      <c r="AI5" s="333">
        <v>911</v>
      </c>
      <c r="AJ5" s="333">
        <v>829</v>
      </c>
      <c r="AK5" s="333">
        <v>672</v>
      </c>
      <c r="AL5" s="333">
        <v>602</v>
      </c>
      <c r="AM5" s="333">
        <v>518</v>
      </c>
      <c r="AN5" s="333">
        <v>429</v>
      </c>
      <c r="AO5" s="333">
        <v>345</v>
      </c>
      <c r="AP5" s="333">
        <v>253</v>
      </c>
      <c r="AQ5" s="333">
        <v>170</v>
      </c>
      <c r="AR5" s="333">
        <v>80</v>
      </c>
      <c r="AU5" s="333">
        <v>1</v>
      </c>
      <c r="AV5" s="406">
        <v>2152</v>
      </c>
    </row>
    <row r="6" spans="1:48" x14ac:dyDescent="0.2">
      <c r="A6" s="339">
        <v>5</v>
      </c>
      <c r="B6" s="340">
        <v>1097669</v>
      </c>
      <c r="C6" s="341">
        <v>14222</v>
      </c>
      <c r="D6" s="339"/>
      <c r="E6" s="342">
        <v>6622</v>
      </c>
      <c r="F6" s="340">
        <v>7600</v>
      </c>
      <c r="G6" s="341">
        <f t="shared" si="1"/>
        <v>14222</v>
      </c>
      <c r="H6" s="339">
        <f t="shared" si="2"/>
        <v>0</v>
      </c>
      <c r="I6" s="339">
        <v>5</v>
      </c>
      <c r="J6" s="343">
        <v>7600</v>
      </c>
      <c r="K6" s="343">
        <f t="shared" si="0"/>
        <v>383</v>
      </c>
      <c r="L6" s="343">
        <v>5</v>
      </c>
      <c r="M6" s="343">
        <v>7217</v>
      </c>
      <c r="Q6" s="333">
        <v>3</v>
      </c>
      <c r="R6" s="333">
        <v>3</v>
      </c>
      <c r="S6" s="333">
        <v>8916</v>
      </c>
      <c r="T6" s="333">
        <v>8576</v>
      </c>
      <c r="U6" s="333">
        <v>8548</v>
      </c>
      <c r="V6" s="333">
        <v>8132</v>
      </c>
      <c r="W6" s="333">
        <v>7787</v>
      </c>
      <c r="X6" s="333">
        <v>7448</v>
      </c>
      <c r="Y6" s="333">
        <v>7088</v>
      </c>
      <c r="Z6" s="334">
        <v>6750</v>
      </c>
      <c r="AB6" s="333">
        <v>6396</v>
      </c>
      <c r="AC6" s="333">
        <v>5992</v>
      </c>
      <c r="AD6" s="333">
        <v>5569</v>
      </c>
      <c r="AE6" s="333">
        <v>5207</v>
      </c>
      <c r="AF6" s="333">
        <v>4831</v>
      </c>
      <c r="AG6" s="333">
        <v>4428</v>
      </c>
      <c r="AH6" s="333">
        <v>4019</v>
      </c>
      <c r="AI6" s="333">
        <v>3681</v>
      </c>
      <c r="AJ6" s="333">
        <v>3294</v>
      </c>
      <c r="AK6" s="333">
        <v>2716</v>
      </c>
      <c r="AL6" s="333">
        <v>2315</v>
      </c>
      <c r="AM6" s="333">
        <v>1983</v>
      </c>
      <c r="AN6" s="333">
        <v>1641</v>
      </c>
      <c r="AO6" s="333">
        <v>1280</v>
      </c>
      <c r="AP6" s="333">
        <v>894</v>
      </c>
      <c r="AQ6" s="333">
        <v>570</v>
      </c>
      <c r="AR6" s="333">
        <v>278</v>
      </c>
      <c r="AU6" s="333">
        <v>2</v>
      </c>
      <c r="AV6" s="406">
        <v>8576</v>
      </c>
    </row>
    <row r="7" spans="1:48" x14ac:dyDescent="0.2">
      <c r="A7" s="339">
        <v>6</v>
      </c>
      <c r="B7" s="340">
        <v>13172</v>
      </c>
      <c r="C7" s="341">
        <v>7720</v>
      </c>
      <c r="D7" s="339"/>
      <c r="E7" s="342">
        <v>5387</v>
      </c>
      <c r="F7" s="340">
        <v>2333</v>
      </c>
      <c r="G7" s="341">
        <f t="shared" si="1"/>
        <v>7720</v>
      </c>
      <c r="H7" s="339">
        <f t="shared" si="2"/>
        <v>0</v>
      </c>
      <c r="I7" s="339">
        <v>6</v>
      </c>
      <c r="J7" s="343">
        <v>2333</v>
      </c>
      <c r="K7" s="343">
        <f t="shared" si="0"/>
        <v>114</v>
      </c>
      <c r="L7" s="343">
        <v>6</v>
      </c>
      <c r="M7" s="343">
        <v>2219</v>
      </c>
      <c r="Q7" s="333">
        <v>4</v>
      </c>
      <c r="R7" s="333">
        <v>4</v>
      </c>
      <c r="S7" s="333">
        <v>8310</v>
      </c>
      <c r="T7" s="333">
        <v>7900</v>
      </c>
      <c r="U7" s="333">
        <v>7526</v>
      </c>
      <c r="V7" s="333">
        <v>7091</v>
      </c>
      <c r="W7" s="333">
        <v>6686</v>
      </c>
      <c r="X7" s="333">
        <v>6245</v>
      </c>
      <c r="Y7" s="333">
        <v>5852</v>
      </c>
      <c r="Z7" s="334">
        <v>5431</v>
      </c>
      <c r="AB7" s="333">
        <v>5045</v>
      </c>
      <c r="AC7" s="333">
        <v>4646</v>
      </c>
      <c r="AD7" s="333">
        <v>4259</v>
      </c>
      <c r="AE7" s="333">
        <v>3877</v>
      </c>
      <c r="AF7" s="333">
        <v>3535</v>
      </c>
      <c r="AG7" s="333">
        <v>3181</v>
      </c>
      <c r="AH7" s="333">
        <v>2869</v>
      </c>
      <c r="AI7" s="333">
        <v>2602</v>
      </c>
      <c r="AJ7" s="333">
        <v>2305</v>
      </c>
      <c r="AK7" s="333">
        <v>1869</v>
      </c>
      <c r="AL7" s="333">
        <v>1727</v>
      </c>
      <c r="AM7" s="333">
        <v>1482</v>
      </c>
      <c r="AN7" s="333">
        <v>1216</v>
      </c>
      <c r="AO7" s="333">
        <v>958</v>
      </c>
      <c r="AP7" s="333">
        <v>696</v>
      </c>
      <c r="AQ7" s="333">
        <v>452</v>
      </c>
      <c r="AR7" s="333">
        <v>214</v>
      </c>
      <c r="AU7" s="333">
        <v>3</v>
      </c>
      <c r="AV7" s="406">
        <v>7900</v>
      </c>
    </row>
    <row r="8" spans="1:48" x14ac:dyDescent="0.2">
      <c r="A8" s="339">
        <v>7</v>
      </c>
      <c r="B8" s="340">
        <v>1467529</v>
      </c>
      <c r="C8" s="341">
        <v>128789</v>
      </c>
      <c r="D8" s="339"/>
      <c r="E8" s="342">
        <v>69620</v>
      </c>
      <c r="F8" s="340">
        <v>59169</v>
      </c>
      <c r="G8" s="341">
        <f t="shared" si="1"/>
        <v>128789</v>
      </c>
      <c r="H8" s="339">
        <f t="shared" si="2"/>
        <v>0</v>
      </c>
      <c r="I8" s="339">
        <v>7</v>
      </c>
      <c r="J8" s="343">
        <v>59169</v>
      </c>
      <c r="K8" s="343">
        <f t="shared" si="0"/>
        <v>2442</v>
      </c>
      <c r="L8" s="343">
        <v>7</v>
      </c>
      <c r="M8" s="343">
        <v>56727</v>
      </c>
      <c r="Q8" s="333">
        <v>5</v>
      </c>
      <c r="R8" s="333">
        <v>5</v>
      </c>
      <c r="S8" s="333">
        <v>7600</v>
      </c>
      <c r="T8" s="333">
        <v>7282</v>
      </c>
      <c r="U8" s="333">
        <v>7040</v>
      </c>
      <c r="V8" s="333">
        <v>6704</v>
      </c>
      <c r="W8" s="333">
        <v>6391</v>
      </c>
      <c r="X8" s="333">
        <v>6038</v>
      </c>
      <c r="Y8" s="333">
        <v>5694</v>
      </c>
      <c r="Z8" s="334">
        <v>5352</v>
      </c>
      <c r="AB8" s="333">
        <v>5027</v>
      </c>
      <c r="AC8" s="333">
        <v>4650</v>
      </c>
      <c r="AD8" s="333">
        <v>4309</v>
      </c>
      <c r="AE8" s="333">
        <v>4028</v>
      </c>
      <c r="AF8" s="333">
        <v>3673</v>
      </c>
      <c r="AG8" s="333">
        <v>3364</v>
      </c>
      <c r="AH8" s="333">
        <v>3040</v>
      </c>
      <c r="AI8" s="333">
        <v>2775</v>
      </c>
      <c r="AJ8" s="333">
        <v>2487</v>
      </c>
      <c r="AK8" s="333">
        <v>1943</v>
      </c>
      <c r="AL8" s="333">
        <v>1785</v>
      </c>
      <c r="AM8" s="333">
        <v>1523</v>
      </c>
      <c r="AN8" s="333">
        <v>1232</v>
      </c>
      <c r="AO8" s="333">
        <v>972</v>
      </c>
      <c r="AP8" s="333">
        <v>698</v>
      </c>
      <c r="AQ8" s="333">
        <v>449</v>
      </c>
      <c r="AR8" s="333">
        <v>225</v>
      </c>
      <c r="AU8" s="333">
        <v>4</v>
      </c>
      <c r="AV8" s="406">
        <v>7282</v>
      </c>
    </row>
    <row r="9" spans="1:48" x14ac:dyDescent="0.2">
      <c r="A9" s="339">
        <v>8</v>
      </c>
      <c r="B9" s="340">
        <v>148530</v>
      </c>
      <c r="C9" s="341">
        <v>31594</v>
      </c>
      <c r="D9" s="339"/>
      <c r="E9" s="342">
        <v>15273</v>
      </c>
      <c r="F9" s="340">
        <v>16321</v>
      </c>
      <c r="G9" s="341">
        <f t="shared" si="1"/>
        <v>31594</v>
      </c>
      <c r="H9" s="339">
        <f t="shared" si="2"/>
        <v>0</v>
      </c>
      <c r="I9" s="339">
        <v>8</v>
      </c>
      <c r="J9" s="343">
        <v>16321</v>
      </c>
      <c r="K9" s="343">
        <f t="shared" si="0"/>
        <v>763</v>
      </c>
      <c r="L9" s="343">
        <v>8</v>
      </c>
      <c r="M9" s="343">
        <v>15558</v>
      </c>
      <c r="Q9" s="333">
        <v>6</v>
      </c>
      <c r="R9" s="333">
        <v>6</v>
      </c>
      <c r="S9" s="333">
        <v>2333</v>
      </c>
      <c r="T9" s="333">
        <v>2224</v>
      </c>
      <c r="U9" s="333">
        <v>2251</v>
      </c>
      <c r="V9" s="333">
        <v>2135</v>
      </c>
      <c r="W9" s="333">
        <v>2032</v>
      </c>
      <c r="X9" s="333">
        <v>1912</v>
      </c>
      <c r="Y9" s="333">
        <v>1817</v>
      </c>
      <c r="Z9" s="334">
        <v>1719</v>
      </c>
      <c r="AB9" s="333">
        <v>1638</v>
      </c>
      <c r="AC9" s="333">
        <v>1523</v>
      </c>
      <c r="AD9" s="333">
        <v>1420</v>
      </c>
      <c r="AE9" s="333">
        <v>1332</v>
      </c>
      <c r="AF9" s="333">
        <v>1249</v>
      </c>
      <c r="AG9" s="333">
        <v>1128</v>
      </c>
      <c r="AH9" s="333">
        <v>1031</v>
      </c>
      <c r="AI9" s="333">
        <v>945</v>
      </c>
      <c r="AJ9" s="333">
        <v>877</v>
      </c>
      <c r="AK9" s="333">
        <v>738</v>
      </c>
      <c r="AL9" s="333">
        <v>632</v>
      </c>
      <c r="AM9" s="333">
        <v>526</v>
      </c>
      <c r="AN9" s="333">
        <v>439</v>
      </c>
      <c r="AO9" s="333">
        <v>344</v>
      </c>
      <c r="AP9" s="333">
        <v>251</v>
      </c>
      <c r="AQ9" s="333">
        <v>171</v>
      </c>
      <c r="AR9" s="333">
        <v>90</v>
      </c>
      <c r="AU9" s="333">
        <v>5</v>
      </c>
      <c r="AV9" s="406">
        <v>2224</v>
      </c>
    </row>
    <row r="10" spans="1:48" x14ac:dyDescent="0.2">
      <c r="A10" s="339">
        <v>9</v>
      </c>
      <c r="B10" s="340">
        <v>10587</v>
      </c>
      <c r="C10" s="341">
        <v>426</v>
      </c>
      <c r="D10" s="339"/>
      <c r="E10" s="342">
        <v>230</v>
      </c>
      <c r="F10" s="340">
        <v>196</v>
      </c>
      <c r="G10" s="341">
        <f t="shared" si="1"/>
        <v>426</v>
      </c>
      <c r="H10" s="339">
        <f t="shared" si="2"/>
        <v>0</v>
      </c>
      <c r="I10" s="339">
        <v>9</v>
      </c>
      <c r="J10" s="343">
        <v>196</v>
      </c>
      <c r="K10" s="343">
        <f t="shared" si="0"/>
        <v>11</v>
      </c>
      <c r="L10" s="343">
        <v>9</v>
      </c>
      <c r="M10" s="343">
        <v>185</v>
      </c>
      <c r="Q10" s="333">
        <v>7</v>
      </c>
      <c r="R10" s="333">
        <v>7</v>
      </c>
      <c r="S10" s="333">
        <v>59169</v>
      </c>
      <c r="T10" s="333">
        <v>56959</v>
      </c>
      <c r="U10" s="333">
        <v>54943</v>
      </c>
      <c r="V10" s="333">
        <v>52643</v>
      </c>
      <c r="W10" s="333">
        <v>50658</v>
      </c>
      <c r="X10" s="333">
        <v>48542</v>
      </c>
      <c r="Y10" s="333">
        <v>46452</v>
      </c>
      <c r="Z10" s="334">
        <v>44313</v>
      </c>
      <c r="AB10" s="333">
        <v>42111</v>
      </c>
      <c r="AC10" s="333">
        <v>39539</v>
      </c>
      <c r="AD10" s="333">
        <v>36909</v>
      </c>
      <c r="AE10" s="333">
        <v>34342</v>
      </c>
      <c r="AF10" s="333">
        <v>32055</v>
      </c>
      <c r="AG10" s="333">
        <v>29512</v>
      </c>
      <c r="AH10" s="333">
        <v>27040</v>
      </c>
      <c r="AI10" s="333">
        <v>24710</v>
      </c>
      <c r="AJ10" s="333">
        <v>22542</v>
      </c>
      <c r="AK10" s="333">
        <v>18798</v>
      </c>
      <c r="AL10" s="333">
        <v>14597</v>
      </c>
      <c r="AM10" s="333">
        <v>12461</v>
      </c>
      <c r="AN10" s="333">
        <v>10205</v>
      </c>
      <c r="AO10" s="333">
        <v>7656</v>
      </c>
      <c r="AP10" s="333">
        <v>5556</v>
      </c>
      <c r="AQ10" s="333">
        <v>3785</v>
      </c>
      <c r="AR10" s="333">
        <v>1894</v>
      </c>
      <c r="AU10" s="333">
        <v>6</v>
      </c>
      <c r="AV10" s="406">
        <v>56959</v>
      </c>
    </row>
    <row r="11" spans="1:48" x14ac:dyDescent="0.2">
      <c r="A11" s="339">
        <v>10</v>
      </c>
      <c r="B11" s="340">
        <v>8718</v>
      </c>
      <c r="C11" s="341">
        <v>1868</v>
      </c>
      <c r="D11" s="339"/>
      <c r="E11" s="342">
        <v>1108</v>
      </c>
      <c r="F11" s="340">
        <v>760</v>
      </c>
      <c r="G11" s="341">
        <f t="shared" si="1"/>
        <v>1868</v>
      </c>
      <c r="H11" s="339">
        <f t="shared" si="2"/>
        <v>0</v>
      </c>
      <c r="I11" s="339">
        <v>10</v>
      </c>
      <c r="J11" s="343">
        <v>760</v>
      </c>
      <c r="K11" s="343">
        <f t="shared" si="0"/>
        <v>30</v>
      </c>
      <c r="L11" s="343">
        <v>10</v>
      </c>
      <c r="M11" s="343">
        <v>730</v>
      </c>
      <c r="Q11" s="333">
        <v>8</v>
      </c>
      <c r="R11" s="333">
        <v>8</v>
      </c>
      <c r="S11" s="333">
        <v>16321</v>
      </c>
      <c r="T11" s="333">
        <v>15658</v>
      </c>
      <c r="U11" s="333">
        <v>15718</v>
      </c>
      <c r="V11" s="333">
        <v>15070</v>
      </c>
      <c r="W11" s="333">
        <v>14328</v>
      </c>
      <c r="X11" s="333">
        <v>13591</v>
      </c>
      <c r="Y11" s="333">
        <v>12867</v>
      </c>
      <c r="Z11" s="334">
        <v>12312</v>
      </c>
      <c r="AB11" s="333">
        <v>11475</v>
      </c>
      <c r="AC11" s="333">
        <v>10714</v>
      </c>
      <c r="AD11" s="333">
        <v>9921</v>
      </c>
      <c r="AE11" s="333">
        <v>9227</v>
      </c>
      <c r="AF11" s="333">
        <v>8419</v>
      </c>
      <c r="AG11" s="333">
        <v>7724</v>
      </c>
      <c r="AH11" s="333">
        <v>7002</v>
      </c>
      <c r="AI11" s="333">
        <v>6402</v>
      </c>
      <c r="AJ11" s="333">
        <v>5729</v>
      </c>
      <c r="AK11" s="333">
        <v>4573</v>
      </c>
      <c r="AL11" s="333">
        <v>4052</v>
      </c>
      <c r="AM11" s="333">
        <v>3486</v>
      </c>
      <c r="AN11" s="333">
        <v>2842</v>
      </c>
      <c r="AO11" s="333">
        <v>2246</v>
      </c>
      <c r="AP11" s="333">
        <v>1644</v>
      </c>
      <c r="AQ11" s="333">
        <v>1116</v>
      </c>
      <c r="AR11" s="333">
        <v>527</v>
      </c>
      <c r="AU11" s="333">
        <v>7</v>
      </c>
      <c r="AV11" s="406">
        <v>15658</v>
      </c>
    </row>
    <row r="12" spans="1:48" x14ac:dyDescent="0.2">
      <c r="A12" s="339">
        <v>11</v>
      </c>
      <c r="B12" s="340">
        <v>766209</v>
      </c>
      <c r="C12" s="341">
        <v>26059</v>
      </c>
      <c r="D12" s="339"/>
      <c r="E12" s="342">
        <v>13321</v>
      </c>
      <c r="F12" s="340">
        <v>12738</v>
      </c>
      <c r="G12" s="341">
        <f t="shared" si="1"/>
        <v>26059</v>
      </c>
      <c r="H12" s="339">
        <f t="shared" si="2"/>
        <v>0</v>
      </c>
      <c r="I12" s="339">
        <v>11</v>
      </c>
      <c r="J12" s="343">
        <v>12738</v>
      </c>
      <c r="K12" s="343">
        <f t="shared" si="0"/>
        <v>606</v>
      </c>
      <c r="L12" s="343">
        <v>11</v>
      </c>
      <c r="M12" s="343">
        <v>12132</v>
      </c>
      <c r="Q12" s="333">
        <v>9</v>
      </c>
      <c r="R12" s="333">
        <v>9</v>
      </c>
      <c r="S12" s="333">
        <v>196</v>
      </c>
      <c r="T12" s="333">
        <v>186</v>
      </c>
      <c r="U12" s="333">
        <v>189</v>
      </c>
      <c r="V12" s="333">
        <v>182</v>
      </c>
      <c r="W12" s="333">
        <v>170</v>
      </c>
      <c r="X12" s="333">
        <v>161</v>
      </c>
      <c r="Y12" s="333">
        <v>147</v>
      </c>
      <c r="Z12" s="334">
        <v>141</v>
      </c>
      <c r="AB12" s="333">
        <v>132</v>
      </c>
      <c r="AC12" s="333">
        <v>119</v>
      </c>
      <c r="AD12" s="333">
        <v>113</v>
      </c>
      <c r="AE12" s="333">
        <v>106</v>
      </c>
      <c r="AF12" s="333">
        <v>101</v>
      </c>
      <c r="AG12" s="333">
        <v>94</v>
      </c>
      <c r="AH12" s="333">
        <v>80</v>
      </c>
      <c r="AI12" s="333">
        <v>70</v>
      </c>
      <c r="AJ12" s="333">
        <v>61</v>
      </c>
      <c r="AK12" s="333">
        <v>46</v>
      </c>
      <c r="AL12" s="333">
        <v>39</v>
      </c>
      <c r="AM12" s="333">
        <v>32</v>
      </c>
      <c r="AN12" s="333">
        <v>28</v>
      </c>
      <c r="AO12" s="333">
        <v>25</v>
      </c>
      <c r="AP12" s="333">
        <v>19</v>
      </c>
      <c r="AQ12" s="333">
        <v>12</v>
      </c>
      <c r="AR12" s="333">
        <v>5</v>
      </c>
      <c r="AU12" s="333">
        <v>8</v>
      </c>
      <c r="AV12" s="333">
        <v>186</v>
      </c>
    </row>
    <row r="13" spans="1:48" x14ac:dyDescent="0.2">
      <c r="A13" s="339">
        <v>12</v>
      </c>
      <c r="B13" s="340">
        <v>32973</v>
      </c>
      <c r="C13" s="341">
        <v>2476</v>
      </c>
      <c r="D13" s="339"/>
      <c r="E13" s="342">
        <v>1105</v>
      </c>
      <c r="F13" s="340">
        <v>1371</v>
      </c>
      <c r="G13" s="341">
        <f t="shared" si="1"/>
        <v>2476</v>
      </c>
      <c r="H13" s="339">
        <f t="shared" si="2"/>
        <v>0</v>
      </c>
      <c r="I13" s="339">
        <v>12</v>
      </c>
      <c r="J13" s="343">
        <v>1371</v>
      </c>
      <c r="K13" s="343">
        <f t="shared" si="0"/>
        <v>62</v>
      </c>
      <c r="L13" s="343">
        <v>12</v>
      </c>
      <c r="M13" s="343">
        <v>1309</v>
      </c>
      <c r="Q13" s="333">
        <v>10</v>
      </c>
      <c r="R13" s="333">
        <v>10</v>
      </c>
      <c r="S13" s="333">
        <v>760</v>
      </c>
      <c r="T13" s="333">
        <v>734</v>
      </c>
      <c r="U13" s="333">
        <v>754</v>
      </c>
      <c r="V13" s="333">
        <v>720</v>
      </c>
      <c r="W13" s="333">
        <v>688</v>
      </c>
      <c r="X13" s="333">
        <v>664</v>
      </c>
      <c r="Y13" s="333">
        <v>633</v>
      </c>
      <c r="Z13" s="334">
        <v>593</v>
      </c>
      <c r="AB13" s="333">
        <v>554</v>
      </c>
      <c r="AC13" s="333">
        <v>524</v>
      </c>
      <c r="AD13" s="333">
        <v>481</v>
      </c>
      <c r="AE13" s="333">
        <v>448</v>
      </c>
      <c r="AF13" s="333">
        <v>407</v>
      </c>
      <c r="AG13" s="333">
        <v>390</v>
      </c>
      <c r="AH13" s="333">
        <v>370</v>
      </c>
      <c r="AI13" s="333">
        <v>337</v>
      </c>
      <c r="AJ13" s="333">
        <v>308</v>
      </c>
      <c r="AK13" s="333">
        <v>253</v>
      </c>
      <c r="AL13" s="333">
        <v>230</v>
      </c>
      <c r="AM13" s="333">
        <v>187</v>
      </c>
      <c r="AN13" s="333">
        <v>139</v>
      </c>
      <c r="AO13" s="333">
        <v>120</v>
      </c>
      <c r="AP13" s="333">
        <v>94</v>
      </c>
      <c r="AQ13" s="333">
        <v>58</v>
      </c>
      <c r="AR13" s="333">
        <v>25</v>
      </c>
      <c r="AU13" s="333">
        <v>9</v>
      </c>
      <c r="AV13" s="333">
        <v>734</v>
      </c>
    </row>
    <row r="14" spans="1:48" x14ac:dyDescent="0.2">
      <c r="A14" s="339">
        <v>13</v>
      </c>
      <c r="B14" s="340">
        <v>5055</v>
      </c>
      <c r="C14" s="341">
        <v>717</v>
      </c>
      <c r="D14" s="339"/>
      <c r="E14" s="342">
        <v>282</v>
      </c>
      <c r="F14" s="340">
        <v>435</v>
      </c>
      <c r="G14" s="341">
        <f t="shared" si="1"/>
        <v>717</v>
      </c>
      <c r="H14" s="339">
        <f t="shared" si="2"/>
        <v>0</v>
      </c>
      <c r="I14" s="339">
        <v>13</v>
      </c>
      <c r="J14" s="343">
        <v>435</v>
      </c>
      <c r="K14" s="343">
        <f t="shared" si="0"/>
        <v>14</v>
      </c>
      <c r="L14" s="343">
        <v>13</v>
      </c>
      <c r="M14" s="343">
        <v>421</v>
      </c>
      <c r="Q14" s="333">
        <v>11</v>
      </c>
      <c r="R14" s="333">
        <v>11</v>
      </c>
      <c r="S14" s="333">
        <v>12738</v>
      </c>
      <c r="T14" s="333">
        <v>12282</v>
      </c>
      <c r="U14" s="333">
        <v>12085</v>
      </c>
      <c r="V14" s="333">
        <v>11545</v>
      </c>
      <c r="W14" s="333">
        <v>10955</v>
      </c>
      <c r="X14" s="333">
        <v>10479</v>
      </c>
      <c r="Y14" s="333">
        <v>9926</v>
      </c>
      <c r="Z14" s="334">
        <v>9406</v>
      </c>
      <c r="AB14" s="333">
        <v>8890</v>
      </c>
      <c r="AC14" s="333">
        <v>8339</v>
      </c>
      <c r="AD14" s="333">
        <v>7732</v>
      </c>
      <c r="AE14" s="333">
        <v>7152</v>
      </c>
      <c r="AF14" s="333">
        <v>6631</v>
      </c>
      <c r="AG14" s="333">
        <v>6099</v>
      </c>
      <c r="AH14" s="333">
        <v>5566</v>
      </c>
      <c r="AI14" s="333">
        <v>5107</v>
      </c>
      <c r="AJ14" s="333">
        <v>4586</v>
      </c>
      <c r="AK14" s="333">
        <v>3671</v>
      </c>
      <c r="AL14" s="333">
        <v>3383</v>
      </c>
      <c r="AM14" s="333">
        <v>2867</v>
      </c>
      <c r="AN14" s="333">
        <v>2328</v>
      </c>
      <c r="AO14" s="333">
        <v>1839</v>
      </c>
      <c r="AP14" s="333">
        <v>1323</v>
      </c>
      <c r="AQ14" s="333">
        <v>862</v>
      </c>
      <c r="AR14" s="333">
        <v>419</v>
      </c>
      <c r="AU14" s="333">
        <v>10</v>
      </c>
      <c r="AV14" s="406">
        <v>12282</v>
      </c>
    </row>
    <row r="15" spans="1:48" x14ac:dyDescent="0.2">
      <c r="A15" s="339">
        <v>14</v>
      </c>
      <c r="B15" s="340">
        <v>14049</v>
      </c>
      <c r="C15" s="341">
        <v>1624</v>
      </c>
      <c r="D15" s="339"/>
      <c r="E15" s="342">
        <v>845</v>
      </c>
      <c r="F15" s="340">
        <v>779</v>
      </c>
      <c r="G15" s="341">
        <f t="shared" si="1"/>
        <v>1624</v>
      </c>
      <c r="H15" s="339">
        <f t="shared" si="2"/>
        <v>0</v>
      </c>
      <c r="I15" s="339">
        <v>14</v>
      </c>
      <c r="J15" s="343">
        <v>779</v>
      </c>
      <c r="K15" s="343">
        <f t="shared" si="0"/>
        <v>28</v>
      </c>
      <c r="L15" s="343">
        <v>14</v>
      </c>
      <c r="M15" s="343">
        <v>751</v>
      </c>
      <c r="Q15" s="333">
        <v>12</v>
      </c>
      <c r="R15" s="333">
        <v>12</v>
      </c>
      <c r="S15" s="333">
        <v>1371</v>
      </c>
      <c r="T15" s="333">
        <v>1314</v>
      </c>
      <c r="U15" s="333">
        <v>1291</v>
      </c>
      <c r="V15" s="333">
        <v>1225</v>
      </c>
      <c r="W15" s="333">
        <v>1156</v>
      </c>
      <c r="X15" s="333">
        <v>1098</v>
      </c>
      <c r="Y15" s="333">
        <v>1039</v>
      </c>
      <c r="Z15" s="334">
        <v>949</v>
      </c>
      <c r="AB15" s="333">
        <v>873</v>
      </c>
      <c r="AC15" s="333">
        <v>791</v>
      </c>
      <c r="AD15" s="333">
        <v>730</v>
      </c>
      <c r="AE15" s="333">
        <v>660</v>
      </c>
      <c r="AF15" s="333">
        <v>604</v>
      </c>
      <c r="AG15" s="333">
        <v>549</v>
      </c>
      <c r="AH15" s="333">
        <v>489</v>
      </c>
      <c r="AI15" s="333">
        <v>439</v>
      </c>
      <c r="AJ15" s="333">
        <v>398</v>
      </c>
      <c r="AK15" s="333">
        <v>310</v>
      </c>
      <c r="AL15" s="333">
        <v>294</v>
      </c>
      <c r="AM15" s="333">
        <v>253</v>
      </c>
      <c r="AN15" s="333">
        <v>209</v>
      </c>
      <c r="AO15" s="333">
        <v>159</v>
      </c>
      <c r="AP15" s="333">
        <v>121</v>
      </c>
      <c r="AQ15" s="333">
        <v>82</v>
      </c>
      <c r="AR15" s="333">
        <v>37</v>
      </c>
      <c r="AU15" s="333">
        <v>11</v>
      </c>
      <c r="AV15" s="406">
        <v>1314</v>
      </c>
    </row>
    <row r="16" spans="1:48" x14ac:dyDescent="0.2">
      <c r="A16" s="339">
        <v>15</v>
      </c>
      <c r="B16" s="340">
        <v>34947</v>
      </c>
      <c r="C16" s="341">
        <v>3428</v>
      </c>
      <c r="D16" s="339"/>
      <c r="E16" s="342">
        <v>1674</v>
      </c>
      <c r="F16" s="340">
        <v>1754</v>
      </c>
      <c r="G16" s="341">
        <f t="shared" si="1"/>
        <v>3428</v>
      </c>
      <c r="H16" s="339">
        <f t="shared" si="2"/>
        <v>0</v>
      </c>
      <c r="I16" s="339">
        <v>15</v>
      </c>
      <c r="J16" s="343">
        <v>1754</v>
      </c>
      <c r="K16" s="343">
        <f t="shared" si="0"/>
        <v>94</v>
      </c>
      <c r="L16" s="343">
        <v>15</v>
      </c>
      <c r="M16" s="343">
        <v>1660</v>
      </c>
      <c r="Q16" s="333">
        <v>13</v>
      </c>
      <c r="R16" s="333">
        <v>13</v>
      </c>
      <c r="S16" s="333">
        <v>435</v>
      </c>
      <c r="T16" s="333">
        <v>421</v>
      </c>
      <c r="U16" s="333">
        <v>401</v>
      </c>
      <c r="V16" s="333">
        <v>376</v>
      </c>
      <c r="W16" s="333">
        <v>365</v>
      </c>
      <c r="X16" s="333">
        <v>340</v>
      </c>
      <c r="Y16" s="333">
        <v>318</v>
      </c>
      <c r="Z16" s="334">
        <v>296</v>
      </c>
      <c r="AB16" s="333">
        <v>282</v>
      </c>
      <c r="AC16" s="333">
        <v>263</v>
      </c>
      <c r="AD16" s="333">
        <v>235</v>
      </c>
      <c r="AE16" s="333">
        <v>219</v>
      </c>
      <c r="AF16" s="333">
        <v>196</v>
      </c>
      <c r="AG16" s="333">
        <v>173</v>
      </c>
      <c r="AH16" s="333">
        <v>148</v>
      </c>
      <c r="AI16" s="333">
        <v>132</v>
      </c>
      <c r="AJ16" s="333">
        <v>109</v>
      </c>
      <c r="AK16" s="333">
        <v>85</v>
      </c>
      <c r="AL16" s="333">
        <v>69</v>
      </c>
      <c r="AM16" s="333">
        <v>61</v>
      </c>
      <c r="AN16" s="333">
        <v>49</v>
      </c>
      <c r="AO16" s="333">
        <v>33</v>
      </c>
      <c r="AP16" s="333">
        <v>25</v>
      </c>
      <c r="AQ16" s="333">
        <v>15</v>
      </c>
      <c r="AR16" s="333">
        <v>8</v>
      </c>
      <c r="AU16" s="333">
        <v>12</v>
      </c>
      <c r="AV16" s="333">
        <v>421</v>
      </c>
    </row>
    <row r="17" spans="1:48" x14ac:dyDescent="0.2">
      <c r="A17" s="339">
        <v>16</v>
      </c>
      <c r="B17" s="340">
        <v>20018</v>
      </c>
      <c r="C17" s="341">
        <v>3559</v>
      </c>
      <c r="D17" s="339"/>
      <c r="E17" s="342">
        <v>1847</v>
      </c>
      <c r="F17" s="340">
        <v>1712</v>
      </c>
      <c r="G17" s="341">
        <f t="shared" si="1"/>
        <v>3559</v>
      </c>
      <c r="H17" s="339">
        <f t="shared" si="2"/>
        <v>0</v>
      </c>
      <c r="I17" s="339">
        <v>16</v>
      </c>
      <c r="J17" s="343">
        <v>1712</v>
      </c>
      <c r="K17" s="343">
        <f t="shared" si="0"/>
        <v>76</v>
      </c>
      <c r="L17" s="343">
        <v>16</v>
      </c>
      <c r="M17" s="343">
        <v>1636</v>
      </c>
      <c r="Q17" s="333">
        <v>14</v>
      </c>
      <c r="R17" s="333">
        <v>14</v>
      </c>
      <c r="S17" s="333">
        <v>779</v>
      </c>
      <c r="T17" s="333">
        <v>755</v>
      </c>
      <c r="U17" s="333">
        <v>765</v>
      </c>
      <c r="V17" s="333">
        <v>735</v>
      </c>
      <c r="W17" s="333">
        <v>699</v>
      </c>
      <c r="X17" s="333">
        <v>667</v>
      </c>
      <c r="Y17" s="333">
        <v>643</v>
      </c>
      <c r="Z17" s="334">
        <v>605</v>
      </c>
      <c r="AB17" s="333">
        <v>563</v>
      </c>
      <c r="AC17" s="333">
        <v>524</v>
      </c>
      <c r="AD17" s="333">
        <v>492</v>
      </c>
      <c r="AE17" s="333">
        <v>460</v>
      </c>
      <c r="AF17" s="333">
        <v>425</v>
      </c>
      <c r="AG17" s="333">
        <v>389</v>
      </c>
      <c r="AH17" s="333">
        <v>342</v>
      </c>
      <c r="AI17" s="333">
        <v>312</v>
      </c>
      <c r="AJ17" s="333">
        <v>272</v>
      </c>
      <c r="AK17" s="333">
        <v>223</v>
      </c>
      <c r="AL17" s="333">
        <v>196</v>
      </c>
      <c r="AM17" s="333">
        <v>170</v>
      </c>
      <c r="AN17" s="333">
        <v>134</v>
      </c>
      <c r="AO17" s="333">
        <v>107</v>
      </c>
      <c r="AP17" s="333">
        <v>82</v>
      </c>
      <c r="AQ17" s="333">
        <v>54</v>
      </c>
      <c r="AR17" s="333">
        <v>33</v>
      </c>
      <c r="AU17" s="333">
        <v>13</v>
      </c>
      <c r="AV17" s="333">
        <v>755</v>
      </c>
    </row>
    <row r="18" spans="1:48" x14ac:dyDescent="0.2">
      <c r="A18" s="339">
        <v>17</v>
      </c>
      <c r="B18" s="340">
        <v>23964</v>
      </c>
      <c r="C18" s="341">
        <v>4082</v>
      </c>
      <c r="D18" s="339"/>
      <c r="E18" s="342">
        <v>1906</v>
      </c>
      <c r="F18" s="340">
        <v>2176</v>
      </c>
      <c r="G18" s="341">
        <f t="shared" si="1"/>
        <v>4082</v>
      </c>
      <c r="H18" s="339">
        <f t="shared" si="2"/>
        <v>0</v>
      </c>
      <c r="I18" s="339">
        <v>17</v>
      </c>
      <c r="J18" s="343">
        <v>2176</v>
      </c>
      <c r="K18" s="343">
        <f t="shared" si="0"/>
        <v>122</v>
      </c>
      <c r="L18" s="343">
        <v>17</v>
      </c>
      <c r="M18" s="343">
        <v>2054</v>
      </c>
      <c r="Q18" s="333">
        <v>15</v>
      </c>
      <c r="R18" s="333">
        <v>15</v>
      </c>
      <c r="S18" s="333">
        <v>1754</v>
      </c>
      <c r="T18" s="333">
        <v>1674</v>
      </c>
      <c r="U18" s="333">
        <v>1653</v>
      </c>
      <c r="V18" s="333">
        <v>1584</v>
      </c>
      <c r="W18" s="333">
        <v>1520</v>
      </c>
      <c r="X18" s="333">
        <v>1434</v>
      </c>
      <c r="Y18" s="333">
        <v>1355</v>
      </c>
      <c r="Z18" s="334">
        <v>1279</v>
      </c>
      <c r="AB18" s="333">
        <v>1200</v>
      </c>
      <c r="AC18" s="333">
        <v>1115</v>
      </c>
      <c r="AD18" s="333">
        <v>1052</v>
      </c>
      <c r="AE18" s="333">
        <v>979</v>
      </c>
      <c r="AF18" s="333">
        <v>879</v>
      </c>
      <c r="AG18" s="333">
        <v>799</v>
      </c>
      <c r="AH18" s="333">
        <v>722</v>
      </c>
      <c r="AI18" s="333">
        <v>656</v>
      </c>
      <c r="AJ18" s="333">
        <v>579</v>
      </c>
      <c r="AK18" s="333">
        <v>454</v>
      </c>
      <c r="AL18" s="333">
        <v>402</v>
      </c>
      <c r="AM18" s="333">
        <v>353</v>
      </c>
      <c r="AN18" s="333">
        <v>291</v>
      </c>
      <c r="AO18" s="333">
        <v>223</v>
      </c>
      <c r="AP18" s="333">
        <v>169</v>
      </c>
      <c r="AQ18" s="333">
        <v>119</v>
      </c>
      <c r="AR18" s="333">
        <v>55</v>
      </c>
      <c r="AU18" s="333">
        <v>14</v>
      </c>
      <c r="AV18" s="406">
        <v>1674</v>
      </c>
    </row>
    <row r="19" spans="1:48" x14ac:dyDescent="0.2">
      <c r="A19" s="339">
        <v>18</v>
      </c>
      <c r="B19" s="340">
        <v>383446</v>
      </c>
      <c r="C19" s="341">
        <v>11508</v>
      </c>
      <c r="D19" s="339"/>
      <c r="E19" s="342">
        <v>3934</v>
      </c>
      <c r="F19" s="340">
        <v>7574</v>
      </c>
      <c r="G19" s="341">
        <f t="shared" si="1"/>
        <v>11508</v>
      </c>
      <c r="H19" s="339">
        <f t="shared" si="2"/>
        <v>0</v>
      </c>
      <c r="I19" s="339">
        <v>18</v>
      </c>
      <c r="J19" s="343">
        <v>7574</v>
      </c>
      <c r="K19" s="343">
        <f t="shared" si="0"/>
        <v>342</v>
      </c>
      <c r="L19" s="343">
        <v>18</v>
      </c>
      <c r="M19" s="343">
        <v>7232</v>
      </c>
      <c r="Q19" s="333">
        <v>16</v>
      </c>
      <c r="R19" s="333">
        <v>16</v>
      </c>
      <c r="S19" s="333">
        <v>1712</v>
      </c>
      <c r="T19" s="333">
        <v>1643</v>
      </c>
      <c r="U19" s="333">
        <v>1626</v>
      </c>
      <c r="V19" s="333">
        <v>1549</v>
      </c>
      <c r="W19" s="333">
        <v>1479</v>
      </c>
      <c r="X19" s="333">
        <v>1412</v>
      </c>
      <c r="Y19" s="333">
        <v>1328</v>
      </c>
      <c r="Z19" s="334">
        <v>1266</v>
      </c>
      <c r="AB19" s="333">
        <v>1192</v>
      </c>
      <c r="AC19" s="333">
        <v>1101</v>
      </c>
      <c r="AD19" s="333">
        <v>1023</v>
      </c>
      <c r="AE19" s="333">
        <v>958</v>
      </c>
      <c r="AF19" s="333">
        <v>880</v>
      </c>
      <c r="AG19" s="333">
        <v>802</v>
      </c>
      <c r="AH19" s="333">
        <v>728</v>
      </c>
      <c r="AI19" s="333">
        <v>663</v>
      </c>
      <c r="AJ19" s="333">
        <v>592</v>
      </c>
      <c r="AK19" s="333">
        <v>484</v>
      </c>
      <c r="AL19" s="333">
        <v>430</v>
      </c>
      <c r="AM19" s="333">
        <v>355</v>
      </c>
      <c r="AN19" s="333">
        <v>303</v>
      </c>
      <c r="AO19" s="333">
        <v>251</v>
      </c>
      <c r="AP19" s="333">
        <v>172</v>
      </c>
      <c r="AQ19" s="333">
        <v>114</v>
      </c>
      <c r="AR19" s="333">
        <v>61</v>
      </c>
      <c r="AU19" s="333">
        <v>15</v>
      </c>
      <c r="AV19" s="406">
        <v>1643</v>
      </c>
    </row>
    <row r="20" spans="1:48" x14ac:dyDescent="0.2">
      <c r="A20" s="339">
        <v>19</v>
      </c>
      <c r="B20" s="340">
        <v>3928453</v>
      </c>
      <c r="C20" s="341">
        <v>181331</v>
      </c>
      <c r="D20" s="339"/>
      <c r="E20" s="342">
        <v>74439</v>
      </c>
      <c r="F20" s="340">
        <v>106892</v>
      </c>
      <c r="G20" s="341">
        <f t="shared" si="1"/>
        <v>181331</v>
      </c>
      <c r="H20" s="339">
        <f t="shared" si="2"/>
        <v>0</v>
      </c>
      <c r="I20" s="339">
        <v>19</v>
      </c>
      <c r="J20" s="343">
        <v>106892</v>
      </c>
      <c r="K20" s="343">
        <f t="shared" si="0"/>
        <v>7994</v>
      </c>
      <c r="L20" s="343">
        <v>19</v>
      </c>
      <c r="M20" s="343">
        <v>98898</v>
      </c>
      <c r="Q20" s="333">
        <v>17</v>
      </c>
      <c r="R20" s="333">
        <v>17</v>
      </c>
      <c r="S20" s="333">
        <v>2176</v>
      </c>
      <c r="T20" s="333">
        <v>2065</v>
      </c>
      <c r="U20" s="333">
        <v>2042</v>
      </c>
      <c r="V20" s="333">
        <v>1935</v>
      </c>
      <c r="W20" s="333">
        <v>1820</v>
      </c>
      <c r="X20" s="333">
        <v>1700</v>
      </c>
      <c r="Y20" s="333">
        <v>1612</v>
      </c>
      <c r="Z20" s="334">
        <v>1517</v>
      </c>
      <c r="AB20" s="333">
        <v>1437</v>
      </c>
      <c r="AC20" s="333">
        <v>1338</v>
      </c>
      <c r="AD20" s="333">
        <v>1245</v>
      </c>
      <c r="AE20" s="333">
        <v>1152</v>
      </c>
      <c r="AF20" s="333">
        <v>1082</v>
      </c>
      <c r="AG20" s="333">
        <v>994</v>
      </c>
      <c r="AH20" s="333">
        <v>895</v>
      </c>
      <c r="AI20" s="333">
        <v>809</v>
      </c>
      <c r="AJ20" s="333">
        <v>719</v>
      </c>
      <c r="AK20" s="333">
        <v>572</v>
      </c>
      <c r="AL20" s="333">
        <v>477</v>
      </c>
      <c r="AM20" s="333">
        <v>392</v>
      </c>
      <c r="AN20" s="333">
        <v>325</v>
      </c>
      <c r="AO20" s="333">
        <v>258</v>
      </c>
      <c r="AP20" s="333">
        <v>177</v>
      </c>
      <c r="AQ20" s="333">
        <v>117</v>
      </c>
      <c r="AR20" s="333">
        <v>65</v>
      </c>
      <c r="AU20" s="333">
        <v>16</v>
      </c>
      <c r="AV20" s="406">
        <v>2065</v>
      </c>
    </row>
    <row r="21" spans="1:48" x14ac:dyDescent="0.2">
      <c r="A21" s="339">
        <v>20</v>
      </c>
      <c r="B21" s="340">
        <v>355742</v>
      </c>
      <c r="C21" s="341">
        <v>1587</v>
      </c>
      <c r="D21" s="339"/>
      <c r="E21" s="342">
        <v>625</v>
      </c>
      <c r="F21" s="340">
        <v>962</v>
      </c>
      <c r="G21" s="341">
        <f t="shared" si="1"/>
        <v>1587</v>
      </c>
      <c r="H21" s="339">
        <f t="shared" si="2"/>
        <v>0</v>
      </c>
      <c r="I21" s="339">
        <v>20</v>
      </c>
      <c r="J21" s="343">
        <v>962</v>
      </c>
      <c r="K21" s="343">
        <f t="shared" si="0"/>
        <v>77</v>
      </c>
      <c r="L21" s="343">
        <v>20</v>
      </c>
      <c r="M21" s="343">
        <v>885</v>
      </c>
      <c r="Q21" s="333">
        <v>18</v>
      </c>
      <c r="R21" s="333">
        <v>18</v>
      </c>
      <c r="S21" s="333">
        <v>7574</v>
      </c>
      <c r="T21" s="333">
        <v>7277</v>
      </c>
      <c r="U21" s="333">
        <v>6913</v>
      </c>
      <c r="V21" s="333">
        <v>6555</v>
      </c>
      <c r="W21" s="333">
        <v>6218</v>
      </c>
      <c r="X21" s="333">
        <v>5836</v>
      </c>
      <c r="Y21" s="333">
        <v>5486</v>
      </c>
      <c r="Z21" s="334">
        <v>5125</v>
      </c>
      <c r="AB21" s="333">
        <v>4785</v>
      </c>
      <c r="AC21" s="333">
        <v>4441</v>
      </c>
      <c r="AD21" s="333">
        <v>4074</v>
      </c>
      <c r="AE21" s="333">
        <v>3701</v>
      </c>
      <c r="AF21" s="333">
        <v>3380</v>
      </c>
      <c r="AG21" s="333">
        <v>3042</v>
      </c>
      <c r="AH21" s="333">
        <v>2750</v>
      </c>
      <c r="AI21" s="333">
        <v>2473</v>
      </c>
      <c r="AJ21" s="333">
        <v>2226</v>
      </c>
      <c r="AK21" s="333">
        <v>1817</v>
      </c>
      <c r="AL21" s="333">
        <v>1534</v>
      </c>
      <c r="AM21" s="333">
        <v>1276</v>
      </c>
      <c r="AN21" s="333">
        <v>990</v>
      </c>
      <c r="AO21" s="333">
        <v>729</v>
      </c>
      <c r="AP21" s="333">
        <v>535</v>
      </c>
      <c r="AQ21" s="333">
        <v>345</v>
      </c>
      <c r="AR21" s="333">
        <v>151</v>
      </c>
      <c r="AU21" s="333">
        <v>17</v>
      </c>
      <c r="AV21" s="406">
        <v>7277</v>
      </c>
    </row>
    <row r="22" spans="1:48" x14ac:dyDescent="0.2">
      <c r="A22" s="339">
        <v>21</v>
      </c>
      <c r="B22" s="340">
        <v>3111119</v>
      </c>
      <c r="C22" s="341">
        <v>268339</v>
      </c>
      <c r="D22" s="339"/>
      <c r="E22" s="342">
        <v>150491</v>
      </c>
      <c r="F22" s="340">
        <v>117848</v>
      </c>
      <c r="G22" s="341">
        <f t="shared" si="1"/>
        <v>268339</v>
      </c>
      <c r="H22" s="339">
        <f t="shared" si="2"/>
        <v>0</v>
      </c>
      <c r="I22" s="339">
        <v>21</v>
      </c>
      <c r="J22" s="343">
        <v>117848</v>
      </c>
      <c r="K22" s="343">
        <f t="shared" si="0"/>
        <v>5651</v>
      </c>
      <c r="L22" s="343">
        <v>21</v>
      </c>
      <c r="M22" s="343">
        <v>112197</v>
      </c>
      <c r="Q22" s="333">
        <v>19</v>
      </c>
      <c r="R22" s="333">
        <v>19</v>
      </c>
      <c r="S22" s="333">
        <v>106892</v>
      </c>
      <c r="T22" s="333">
        <v>99026</v>
      </c>
      <c r="U22" s="333">
        <v>91280</v>
      </c>
      <c r="V22" s="333">
        <v>88547</v>
      </c>
      <c r="W22" s="333">
        <v>84457</v>
      </c>
      <c r="X22" s="333">
        <v>77612</v>
      </c>
      <c r="Y22" s="333">
        <v>68973</v>
      </c>
      <c r="Z22" s="334">
        <v>66520</v>
      </c>
      <c r="AB22" s="333">
        <v>62809</v>
      </c>
      <c r="AC22" s="333">
        <v>54240</v>
      </c>
      <c r="AD22" s="333">
        <v>45833</v>
      </c>
      <c r="AE22" s="333">
        <v>43137</v>
      </c>
      <c r="AF22" s="333">
        <v>38189</v>
      </c>
      <c r="AG22" s="333">
        <v>31433</v>
      </c>
      <c r="AH22" s="333">
        <v>26893</v>
      </c>
      <c r="AI22" s="333">
        <v>25761</v>
      </c>
      <c r="AJ22" s="333">
        <v>23811</v>
      </c>
      <c r="AK22" s="333">
        <v>18261</v>
      </c>
      <c r="AL22" s="333">
        <v>16551</v>
      </c>
      <c r="AM22" s="333">
        <v>15472</v>
      </c>
      <c r="AN22" s="333">
        <v>13517</v>
      </c>
      <c r="AO22" s="333">
        <v>9063</v>
      </c>
      <c r="AP22" s="333">
        <v>5970</v>
      </c>
      <c r="AQ22" s="333">
        <v>5015</v>
      </c>
      <c r="AR22" s="333">
        <v>3392</v>
      </c>
      <c r="AU22" s="333">
        <v>18</v>
      </c>
      <c r="AV22" s="406">
        <v>99026</v>
      </c>
    </row>
    <row r="23" spans="1:48" x14ac:dyDescent="0.2">
      <c r="A23" s="339">
        <v>22</v>
      </c>
      <c r="B23" s="340">
        <v>19972</v>
      </c>
      <c r="C23" s="341">
        <v>3140</v>
      </c>
      <c r="D23" s="339"/>
      <c r="E23" s="342">
        <v>1494</v>
      </c>
      <c r="F23" s="340">
        <v>1646</v>
      </c>
      <c r="G23" s="341">
        <f t="shared" si="1"/>
        <v>3140</v>
      </c>
      <c r="H23" s="339">
        <f t="shared" si="2"/>
        <v>0</v>
      </c>
      <c r="I23" s="339">
        <v>22</v>
      </c>
      <c r="J23" s="343">
        <v>1646</v>
      </c>
      <c r="K23" s="343">
        <f t="shared" si="0"/>
        <v>88</v>
      </c>
      <c r="L23" s="343">
        <v>22</v>
      </c>
      <c r="M23" s="343">
        <v>1558</v>
      </c>
      <c r="Q23" s="333">
        <v>20</v>
      </c>
      <c r="R23" s="333">
        <v>20</v>
      </c>
      <c r="S23" s="333">
        <v>962</v>
      </c>
      <c r="T23" s="333">
        <v>889</v>
      </c>
      <c r="U23" s="333">
        <v>851</v>
      </c>
      <c r="V23" s="333">
        <v>822</v>
      </c>
      <c r="W23" s="333">
        <v>790</v>
      </c>
      <c r="X23" s="333">
        <v>708</v>
      </c>
      <c r="Y23" s="333">
        <v>648</v>
      </c>
      <c r="Z23" s="334">
        <v>617</v>
      </c>
      <c r="AB23" s="333">
        <v>567</v>
      </c>
      <c r="AC23" s="333">
        <v>458</v>
      </c>
      <c r="AD23" s="333">
        <v>404</v>
      </c>
      <c r="AE23" s="333">
        <v>382</v>
      </c>
      <c r="AF23" s="333">
        <v>350</v>
      </c>
      <c r="AG23" s="333">
        <v>297</v>
      </c>
      <c r="AH23" s="333">
        <v>270</v>
      </c>
      <c r="AI23" s="333">
        <v>241</v>
      </c>
      <c r="AJ23" s="333">
        <v>224</v>
      </c>
      <c r="AK23" s="333">
        <v>189</v>
      </c>
      <c r="AL23" s="333">
        <v>166</v>
      </c>
      <c r="AM23" s="333">
        <v>153</v>
      </c>
      <c r="AN23" s="333">
        <v>134</v>
      </c>
      <c r="AO23" s="333">
        <v>105</v>
      </c>
      <c r="AP23" s="333">
        <v>81</v>
      </c>
      <c r="AQ23" s="333">
        <v>66</v>
      </c>
      <c r="AR23" s="333">
        <v>40</v>
      </c>
      <c r="AU23" s="333">
        <v>19</v>
      </c>
      <c r="AV23" s="333">
        <v>889</v>
      </c>
    </row>
    <row r="24" spans="1:48" x14ac:dyDescent="0.2">
      <c r="A24" s="339">
        <v>23</v>
      </c>
      <c r="B24" s="340">
        <v>1298649</v>
      </c>
      <c r="C24" s="341">
        <v>178997</v>
      </c>
      <c r="D24" s="339"/>
      <c r="E24" s="342">
        <v>82824</v>
      </c>
      <c r="F24" s="340">
        <v>96173</v>
      </c>
      <c r="G24" s="341">
        <f t="shared" si="1"/>
        <v>178997</v>
      </c>
      <c r="H24" s="339">
        <f t="shared" si="2"/>
        <v>0</v>
      </c>
      <c r="I24" s="339">
        <v>23</v>
      </c>
      <c r="J24" s="343">
        <v>96173</v>
      </c>
      <c r="K24" s="343">
        <f t="shared" si="0"/>
        <v>3906</v>
      </c>
      <c r="L24" s="343">
        <v>23</v>
      </c>
      <c r="M24" s="343">
        <v>92267</v>
      </c>
      <c r="Q24" s="333">
        <v>21</v>
      </c>
      <c r="R24" s="333">
        <v>21</v>
      </c>
      <c r="S24" s="333">
        <v>117848</v>
      </c>
      <c r="T24" s="333">
        <v>112544</v>
      </c>
      <c r="U24" s="333">
        <v>108094</v>
      </c>
      <c r="V24" s="333">
        <v>103987</v>
      </c>
      <c r="W24" s="333">
        <v>99842</v>
      </c>
      <c r="X24" s="333">
        <v>95085</v>
      </c>
      <c r="Y24" s="333">
        <v>90946</v>
      </c>
      <c r="Z24" s="334">
        <v>87295</v>
      </c>
      <c r="AB24" s="333">
        <v>82388</v>
      </c>
      <c r="AC24" s="333">
        <v>76681</v>
      </c>
      <c r="AD24" s="333">
        <v>71453</v>
      </c>
      <c r="AE24" s="333">
        <v>67158</v>
      </c>
      <c r="AF24" s="333">
        <v>62526</v>
      </c>
      <c r="AG24" s="333">
        <v>57253</v>
      </c>
      <c r="AH24" s="333">
        <v>52133</v>
      </c>
      <c r="AI24" s="333">
        <v>48193</v>
      </c>
      <c r="AJ24" s="333">
        <v>44215</v>
      </c>
      <c r="AK24" s="333">
        <v>36874</v>
      </c>
      <c r="AL24" s="333">
        <v>29801</v>
      </c>
      <c r="AM24" s="333">
        <v>26252</v>
      </c>
      <c r="AN24" s="333">
        <v>21369</v>
      </c>
      <c r="AO24" s="333">
        <v>15716</v>
      </c>
      <c r="AP24" s="333">
        <v>11374</v>
      </c>
      <c r="AQ24" s="333">
        <v>8024</v>
      </c>
      <c r="AR24" s="333">
        <v>4117</v>
      </c>
      <c r="AU24" s="333">
        <v>20</v>
      </c>
      <c r="AV24" s="406">
        <v>112544</v>
      </c>
    </row>
    <row r="25" spans="1:48" x14ac:dyDescent="0.2">
      <c r="A25" s="339">
        <v>24</v>
      </c>
      <c r="B25" s="340">
        <v>231943</v>
      </c>
      <c r="C25" s="341">
        <v>7921</v>
      </c>
      <c r="D25" s="339"/>
      <c r="E25" s="342">
        <v>3901</v>
      </c>
      <c r="F25" s="340">
        <v>4020</v>
      </c>
      <c r="G25" s="341">
        <f t="shared" si="1"/>
        <v>7921</v>
      </c>
      <c r="H25" s="339">
        <f t="shared" si="2"/>
        <v>0</v>
      </c>
      <c r="I25" s="339">
        <v>24</v>
      </c>
      <c r="J25" s="343">
        <v>4020</v>
      </c>
      <c r="K25" s="343">
        <f t="shared" si="0"/>
        <v>164</v>
      </c>
      <c r="L25" s="343">
        <v>24</v>
      </c>
      <c r="M25" s="343">
        <v>3856</v>
      </c>
      <c r="Q25" s="333">
        <v>22</v>
      </c>
      <c r="R25" s="333">
        <v>22</v>
      </c>
      <c r="S25" s="333">
        <v>1646</v>
      </c>
      <c r="T25" s="333">
        <v>1566</v>
      </c>
      <c r="U25" s="333">
        <v>1485</v>
      </c>
      <c r="V25" s="333">
        <v>1404</v>
      </c>
      <c r="W25" s="333">
        <v>1329</v>
      </c>
      <c r="X25" s="333">
        <v>1242</v>
      </c>
      <c r="Y25" s="333">
        <v>1176</v>
      </c>
      <c r="Z25" s="334">
        <v>1108</v>
      </c>
      <c r="AB25" s="333">
        <v>1009</v>
      </c>
      <c r="AC25" s="333">
        <v>912</v>
      </c>
      <c r="AD25" s="333">
        <v>854</v>
      </c>
      <c r="AE25" s="333">
        <v>762</v>
      </c>
      <c r="AF25" s="333">
        <v>670</v>
      </c>
      <c r="AG25" s="333">
        <v>597</v>
      </c>
      <c r="AH25" s="333">
        <v>531</v>
      </c>
      <c r="AI25" s="333">
        <v>464</v>
      </c>
      <c r="AJ25" s="333">
        <v>408</v>
      </c>
      <c r="AK25" s="333">
        <v>337</v>
      </c>
      <c r="AL25" s="333">
        <v>265</v>
      </c>
      <c r="AM25" s="333">
        <v>223</v>
      </c>
      <c r="AN25" s="333">
        <v>173</v>
      </c>
      <c r="AO25" s="333">
        <v>128</v>
      </c>
      <c r="AP25" s="333">
        <v>90</v>
      </c>
      <c r="AQ25" s="333">
        <v>59</v>
      </c>
      <c r="AR25" s="333">
        <v>28</v>
      </c>
      <c r="AU25" s="333">
        <v>21</v>
      </c>
      <c r="AV25" s="406">
        <v>1566</v>
      </c>
    </row>
    <row r="26" spans="1:48" x14ac:dyDescent="0.2">
      <c r="A26" s="339">
        <v>25</v>
      </c>
      <c r="B26" s="340">
        <v>69186</v>
      </c>
      <c r="C26" s="341">
        <v>7207</v>
      </c>
      <c r="D26" s="339"/>
      <c r="E26" s="342">
        <v>3589</v>
      </c>
      <c r="F26" s="340">
        <v>3618</v>
      </c>
      <c r="G26" s="341">
        <f t="shared" si="1"/>
        <v>7207</v>
      </c>
      <c r="H26" s="339">
        <f t="shared" si="2"/>
        <v>0</v>
      </c>
      <c r="I26" s="339">
        <v>25</v>
      </c>
      <c r="J26" s="343">
        <v>3618</v>
      </c>
      <c r="K26" s="343">
        <f t="shared" si="0"/>
        <v>163</v>
      </c>
      <c r="L26" s="343">
        <v>25</v>
      </c>
      <c r="M26" s="343">
        <v>3455</v>
      </c>
      <c r="Q26" s="333">
        <v>23</v>
      </c>
      <c r="R26" s="333">
        <v>23</v>
      </c>
      <c r="S26" s="333">
        <v>96173</v>
      </c>
      <c r="T26" s="333">
        <v>92357</v>
      </c>
      <c r="U26" s="333">
        <v>88588</v>
      </c>
      <c r="V26" s="333">
        <v>84160</v>
      </c>
      <c r="W26" s="333">
        <v>80771</v>
      </c>
      <c r="X26" s="333">
        <v>76381</v>
      </c>
      <c r="Y26" s="333">
        <v>72384</v>
      </c>
      <c r="Z26" s="334">
        <v>68157</v>
      </c>
      <c r="AB26" s="333">
        <v>64719</v>
      </c>
      <c r="AC26" s="333">
        <v>60316</v>
      </c>
      <c r="AD26" s="333">
        <v>55935</v>
      </c>
      <c r="AE26" s="333">
        <v>51200</v>
      </c>
      <c r="AF26" s="333">
        <v>47392</v>
      </c>
      <c r="AG26" s="333">
        <v>43063</v>
      </c>
      <c r="AH26" s="333">
        <v>38826</v>
      </c>
      <c r="AI26" s="333">
        <v>34495</v>
      </c>
      <c r="AJ26" s="333">
        <v>31087</v>
      </c>
      <c r="AK26" s="333">
        <v>24700</v>
      </c>
      <c r="AL26" s="333">
        <v>21395</v>
      </c>
      <c r="AM26" s="333">
        <v>18056</v>
      </c>
      <c r="AN26" s="333">
        <v>15286</v>
      </c>
      <c r="AO26" s="333">
        <v>12123</v>
      </c>
      <c r="AP26" s="333">
        <v>8805</v>
      </c>
      <c r="AQ26" s="333">
        <v>5530</v>
      </c>
      <c r="AR26" s="333">
        <v>2846</v>
      </c>
      <c r="AU26" s="333">
        <v>22</v>
      </c>
      <c r="AV26" s="406">
        <v>92357</v>
      </c>
    </row>
    <row r="27" spans="1:48" x14ac:dyDescent="0.2">
      <c r="A27" s="339">
        <v>26</v>
      </c>
      <c r="B27" s="340">
        <v>258387</v>
      </c>
      <c r="C27" s="341">
        <v>22264</v>
      </c>
      <c r="D27" s="339"/>
      <c r="E27" s="342">
        <v>9176</v>
      </c>
      <c r="F27" s="340">
        <v>13088</v>
      </c>
      <c r="G27" s="341">
        <f t="shared" si="1"/>
        <v>22264</v>
      </c>
      <c r="H27" s="339">
        <f t="shared" si="2"/>
        <v>0</v>
      </c>
      <c r="I27" s="339">
        <v>26</v>
      </c>
      <c r="J27" s="343">
        <v>13088</v>
      </c>
      <c r="K27" s="343">
        <f t="shared" si="0"/>
        <v>634</v>
      </c>
      <c r="L27" s="343">
        <v>26</v>
      </c>
      <c r="M27" s="343">
        <v>12454</v>
      </c>
      <c r="Q27" s="333">
        <v>24</v>
      </c>
      <c r="R27" s="333">
        <v>24</v>
      </c>
      <c r="S27" s="333">
        <v>4020</v>
      </c>
      <c r="T27" s="333">
        <v>3478</v>
      </c>
      <c r="U27" s="333">
        <v>3795</v>
      </c>
      <c r="V27" s="333">
        <v>3614</v>
      </c>
      <c r="W27" s="333">
        <v>3454</v>
      </c>
      <c r="X27" s="333">
        <v>3289</v>
      </c>
      <c r="Y27" s="333">
        <v>3098</v>
      </c>
      <c r="Z27" s="334">
        <v>2940</v>
      </c>
      <c r="AB27" s="333">
        <v>2772</v>
      </c>
      <c r="AC27" s="333">
        <v>2567</v>
      </c>
      <c r="AD27" s="333">
        <v>2364</v>
      </c>
      <c r="AE27" s="333">
        <v>2151</v>
      </c>
      <c r="AF27" s="333">
        <v>1975</v>
      </c>
      <c r="AG27" s="333">
        <v>1805</v>
      </c>
      <c r="AH27" s="333">
        <v>1637</v>
      </c>
      <c r="AI27" s="333">
        <v>1524</v>
      </c>
      <c r="AJ27" s="333">
        <v>1374</v>
      </c>
      <c r="AK27" s="333">
        <v>1064</v>
      </c>
      <c r="AL27" s="333">
        <v>1025</v>
      </c>
      <c r="AM27" s="333">
        <v>871</v>
      </c>
      <c r="AN27" s="333">
        <v>717</v>
      </c>
      <c r="AO27" s="333">
        <v>567</v>
      </c>
      <c r="AP27" s="333">
        <v>425</v>
      </c>
      <c r="AQ27" s="333">
        <v>282</v>
      </c>
      <c r="AR27" s="333">
        <v>129</v>
      </c>
      <c r="AU27" s="333">
        <v>23</v>
      </c>
      <c r="AV27" s="406">
        <v>3478</v>
      </c>
    </row>
    <row r="28" spans="1:48" x14ac:dyDescent="0.2">
      <c r="A28" s="339">
        <v>27</v>
      </c>
      <c r="B28" s="340">
        <v>170634</v>
      </c>
      <c r="C28" s="341">
        <v>1814</v>
      </c>
      <c r="D28" s="339"/>
      <c r="E28" s="342">
        <v>872</v>
      </c>
      <c r="F28" s="340">
        <v>942</v>
      </c>
      <c r="G28" s="341">
        <f t="shared" si="1"/>
        <v>1814</v>
      </c>
      <c r="H28" s="339">
        <f t="shared" si="2"/>
        <v>0</v>
      </c>
      <c r="I28" s="339">
        <v>27</v>
      </c>
      <c r="J28" s="343">
        <v>942</v>
      </c>
      <c r="K28" s="343">
        <f t="shared" si="0"/>
        <v>58</v>
      </c>
      <c r="L28" s="343">
        <v>27</v>
      </c>
      <c r="M28" s="343">
        <v>884</v>
      </c>
      <c r="Q28" s="333">
        <v>25</v>
      </c>
      <c r="R28" s="333">
        <v>25</v>
      </c>
      <c r="S28" s="333">
        <v>3618</v>
      </c>
      <c r="T28" s="333">
        <v>12620</v>
      </c>
      <c r="U28" s="333">
        <v>3412</v>
      </c>
      <c r="V28" s="333">
        <v>3253</v>
      </c>
      <c r="W28" s="333">
        <v>3071</v>
      </c>
      <c r="X28" s="333">
        <v>2920</v>
      </c>
      <c r="Y28" s="333">
        <v>2757</v>
      </c>
      <c r="Z28" s="334">
        <v>2620</v>
      </c>
      <c r="AB28" s="333">
        <v>2442</v>
      </c>
      <c r="AC28" s="333">
        <v>2246</v>
      </c>
      <c r="AD28" s="333">
        <v>2076</v>
      </c>
      <c r="AE28" s="333">
        <v>1913</v>
      </c>
      <c r="AF28" s="333">
        <v>1762</v>
      </c>
      <c r="AG28" s="333">
        <v>1621</v>
      </c>
      <c r="AH28" s="333">
        <v>1446</v>
      </c>
      <c r="AI28" s="333">
        <v>1348</v>
      </c>
      <c r="AJ28" s="333">
        <v>1197</v>
      </c>
      <c r="AK28" s="333">
        <v>977</v>
      </c>
      <c r="AL28" s="333">
        <v>859</v>
      </c>
      <c r="AM28" s="333">
        <v>722</v>
      </c>
      <c r="AN28" s="333">
        <v>574</v>
      </c>
      <c r="AO28" s="333">
        <v>451</v>
      </c>
      <c r="AP28" s="333">
        <v>338</v>
      </c>
      <c r="AQ28" s="333">
        <v>227</v>
      </c>
      <c r="AR28" s="333">
        <v>109</v>
      </c>
      <c r="AU28" s="333">
        <v>25</v>
      </c>
      <c r="AV28" s="406">
        <v>12620</v>
      </c>
    </row>
    <row r="29" spans="1:48" x14ac:dyDescent="0.2">
      <c r="A29" s="339">
        <v>28</v>
      </c>
      <c r="B29" s="340">
        <v>48750</v>
      </c>
      <c r="C29" s="341">
        <v>6834</v>
      </c>
      <c r="D29" s="339"/>
      <c r="E29" s="342">
        <v>3430</v>
      </c>
      <c r="F29" s="340">
        <v>3404</v>
      </c>
      <c r="G29" s="341">
        <f t="shared" si="1"/>
        <v>6834</v>
      </c>
      <c r="H29" s="339">
        <f t="shared" si="2"/>
        <v>0</v>
      </c>
      <c r="I29" s="339">
        <v>28</v>
      </c>
      <c r="J29" s="343">
        <v>3404</v>
      </c>
      <c r="K29" s="343">
        <f t="shared" si="0"/>
        <v>199</v>
      </c>
      <c r="L29" s="343">
        <v>28</v>
      </c>
      <c r="M29" s="343">
        <v>3205</v>
      </c>
      <c r="Q29" s="333">
        <v>26</v>
      </c>
      <c r="R29" s="333">
        <v>26</v>
      </c>
      <c r="S29" s="333">
        <v>13088</v>
      </c>
      <c r="T29" s="333">
        <v>892</v>
      </c>
      <c r="U29" s="333">
        <v>12186</v>
      </c>
      <c r="V29" s="333">
        <v>11630</v>
      </c>
      <c r="W29" s="333">
        <v>11014</v>
      </c>
      <c r="X29" s="333">
        <v>10396</v>
      </c>
      <c r="Y29" s="333">
        <v>9776</v>
      </c>
      <c r="Z29" s="334">
        <v>9173</v>
      </c>
      <c r="AB29" s="333">
        <v>8594</v>
      </c>
      <c r="AC29" s="333">
        <v>7966</v>
      </c>
      <c r="AD29" s="333">
        <v>7320</v>
      </c>
      <c r="AE29" s="333">
        <v>6792</v>
      </c>
      <c r="AF29" s="333">
        <v>6213</v>
      </c>
      <c r="AG29" s="333">
        <v>5625</v>
      </c>
      <c r="AH29" s="333">
        <v>5044</v>
      </c>
      <c r="AI29" s="333">
        <v>4506</v>
      </c>
      <c r="AJ29" s="333">
        <v>4007</v>
      </c>
      <c r="AK29" s="333">
        <v>3260</v>
      </c>
      <c r="AL29" s="333">
        <v>2894</v>
      </c>
      <c r="AM29" s="333">
        <v>2519</v>
      </c>
      <c r="AN29" s="333">
        <v>2080</v>
      </c>
      <c r="AO29" s="333">
        <v>1591</v>
      </c>
      <c r="AP29" s="333">
        <v>1171</v>
      </c>
      <c r="AQ29" s="333">
        <v>816</v>
      </c>
      <c r="AR29" s="333">
        <v>422</v>
      </c>
      <c r="AU29" s="333">
        <v>26</v>
      </c>
      <c r="AV29" s="333">
        <v>892</v>
      </c>
    </row>
    <row r="30" spans="1:48" x14ac:dyDescent="0.2">
      <c r="A30" s="339">
        <v>29</v>
      </c>
      <c r="B30" s="340">
        <v>1864687</v>
      </c>
      <c r="C30" s="341">
        <v>27244</v>
      </c>
      <c r="D30" s="339"/>
      <c r="E30" s="342">
        <v>6893</v>
      </c>
      <c r="F30" s="340">
        <v>20351</v>
      </c>
      <c r="G30" s="341">
        <f t="shared" si="1"/>
        <v>27244</v>
      </c>
      <c r="H30" s="339">
        <f t="shared" si="2"/>
        <v>0</v>
      </c>
      <c r="I30" s="339">
        <v>29</v>
      </c>
      <c r="J30" s="343">
        <v>20351</v>
      </c>
      <c r="K30" s="343">
        <f t="shared" si="0"/>
        <v>1343</v>
      </c>
      <c r="L30" s="343">
        <v>29</v>
      </c>
      <c r="M30" s="343">
        <v>19008</v>
      </c>
      <c r="Q30" s="333">
        <v>27</v>
      </c>
      <c r="R30" s="333">
        <v>27</v>
      </c>
      <c r="S30" s="333">
        <v>942</v>
      </c>
      <c r="T30" s="333">
        <v>3227</v>
      </c>
      <c r="U30" s="333">
        <v>898</v>
      </c>
      <c r="V30" s="333">
        <v>837</v>
      </c>
      <c r="W30" s="333">
        <v>788</v>
      </c>
      <c r="X30" s="333">
        <v>749</v>
      </c>
      <c r="Y30" s="333">
        <v>699</v>
      </c>
      <c r="Z30" s="334">
        <v>650</v>
      </c>
      <c r="AB30" s="333">
        <v>599</v>
      </c>
      <c r="AC30" s="333">
        <v>560</v>
      </c>
      <c r="AD30" s="333">
        <v>515</v>
      </c>
      <c r="AE30" s="333">
        <v>471</v>
      </c>
      <c r="AF30" s="333">
        <v>434</v>
      </c>
      <c r="AG30" s="333">
        <v>394</v>
      </c>
      <c r="AH30" s="333">
        <v>352</v>
      </c>
      <c r="AI30" s="333">
        <v>312</v>
      </c>
      <c r="AJ30" s="333">
        <v>291</v>
      </c>
      <c r="AK30" s="333">
        <v>238</v>
      </c>
      <c r="AL30" s="333">
        <v>209</v>
      </c>
      <c r="AM30" s="333">
        <v>178</v>
      </c>
      <c r="AN30" s="333">
        <v>150</v>
      </c>
      <c r="AO30" s="333">
        <v>123</v>
      </c>
      <c r="AP30" s="333">
        <v>94</v>
      </c>
      <c r="AQ30" s="333">
        <v>69</v>
      </c>
      <c r="AR30" s="333">
        <v>32</v>
      </c>
      <c r="AU30" s="333">
        <v>27</v>
      </c>
      <c r="AV30" s="406">
        <v>3227</v>
      </c>
    </row>
    <row r="31" spans="1:48" x14ac:dyDescent="0.2">
      <c r="A31" s="339">
        <v>30</v>
      </c>
      <c r="B31" s="340">
        <v>110814</v>
      </c>
      <c r="C31" s="341">
        <v>6444</v>
      </c>
      <c r="D31" s="339"/>
      <c r="E31" s="342">
        <v>3095</v>
      </c>
      <c r="F31" s="340">
        <v>3349</v>
      </c>
      <c r="G31" s="341">
        <f t="shared" si="1"/>
        <v>6444</v>
      </c>
      <c r="H31" s="339">
        <f t="shared" si="2"/>
        <v>0</v>
      </c>
      <c r="I31" s="339">
        <v>30</v>
      </c>
      <c r="J31" s="343">
        <v>3349</v>
      </c>
      <c r="K31" s="343">
        <f t="shared" si="0"/>
        <v>156</v>
      </c>
      <c r="L31" s="343">
        <v>30</v>
      </c>
      <c r="M31" s="343">
        <v>3193</v>
      </c>
      <c r="Q31" s="333">
        <v>28</v>
      </c>
      <c r="R31" s="333">
        <v>28</v>
      </c>
      <c r="S31" s="333">
        <v>3404</v>
      </c>
      <c r="T31" s="333">
        <v>19070</v>
      </c>
      <c r="U31" s="333">
        <v>3135</v>
      </c>
      <c r="V31" s="333">
        <v>2970</v>
      </c>
      <c r="W31" s="333">
        <v>2809</v>
      </c>
      <c r="X31" s="333">
        <v>2616</v>
      </c>
      <c r="Y31" s="333">
        <v>2468</v>
      </c>
      <c r="Z31" s="334">
        <v>2313</v>
      </c>
      <c r="AB31" s="333">
        <v>2167</v>
      </c>
      <c r="AC31" s="333">
        <v>2014</v>
      </c>
      <c r="AD31" s="333">
        <v>1879</v>
      </c>
      <c r="AE31" s="333">
        <v>1750</v>
      </c>
      <c r="AF31" s="333">
        <v>1605</v>
      </c>
      <c r="AG31" s="333">
        <v>1445</v>
      </c>
      <c r="AH31" s="333">
        <v>1300</v>
      </c>
      <c r="AI31" s="333">
        <v>1179</v>
      </c>
      <c r="AJ31" s="333">
        <v>1083</v>
      </c>
      <c r="AK31" s="333">
        <v>867</v>
      </c>
      <c r="AL31" s="333">
        <v>748</v>
      </c>
      <c r="AM31" s="333">
        <v>655</v>
      </c>
      <c r="AN31" s="333">
        <v>537</v>
      </c>
      <c r="AO31" s="333">
        <v>408</v>
      </c>
      <c r="AP31" s="333">
        <v>296</v>
      </c>
      <c r="AQ31" s="333">
        <v>194</v>
      </c>
      <c r="AR31" s="333">
        <v>78</v>
      </c>
      <c r="AU31" s="333">
        <v>28</v>
      </c>
      <c r="AV31" s="406">
        <v>19070</v>
      </c>
    </row>
    <row r="32" spans="1:48" x14ac:dyDescent="0.2">
      <c r="A32" s="339">
        <v>31</v>
      </c>
      <c r="B32" s="340">
        <v>331470</v>
      </c>
      <c r="C32" s="341">
        <v>6905</v>
      </c>
      <c r="D32" s="339"/>
      <c r="E32" s="342">
        <v>3196</v>
      </c>
      <c r="F32" s="340">
        <v>3709</v>
      </c>
      <c r="G32" s="341">
        <f t="shared" si="1"/>
        <v>6905</v>
      </c>
      <c r="H32" s="339">
        <f t="shared" si="2"/>
        <v>0</v>
      </c>
      <c r="I32" s="339">
        <v>31</v>
      </c>
      <c r="J32" s="343">
        <v>3709</v>
      </c>
      <c r="K32" s="343">
        <f t="shared" si="0"/>
        <v>237</v>
      </c>
      <c r="L32" s="343">
        <v>31</v>
      </c>
      <c r="M32" s="343">
        <v>3472</v>
      </c>
      <c r="Q32" s="333">
        <v>29</v>
      </c>
      <c r="R32" s="333">
        <v>29</v>
      </c>
      <c r="S32" s="333">
        <v>20351</v>
      </c>
      <c r="T32" s="333">
        <v>3204</v>
      </c>
      <c r="U32" s="333">
        <v>17698</v>
      </c>
      <c r="V32" s="333">
        <v>16478</v>
      </c>
      <c r="W32" s="333">
        <v>15259</v>
      </c>
      <c r="X32" s="333">
        <v>14208</v>
      </c>
      <c r="Y32" s="333">
        <v>13037</v>
      </c>
      <c r="Z32" s="334">
        <v>12107</v>
      </c>
      <c r="AB32" s="333">
        <v>11139</v>
      </c>
      <c r="AC32" s="333">
        <v>10231</v>
      </c>
      <c r="AD32" s="333">
        <v>9097</v>
      </c>
      <c r="AE32" s="333">
        <v>8266</v>
      </c>
      <c r="AF32" s="333">
        <v>7402</v>
      </c>
      <c r="AG32" s="333">
        <v>6627</v>
      </c>
      <c r="AH32" s="333">
        <v>5887</v>
      </c>
      <c r="AI32" s="333">
        <v>5270</v>
      </c>
      <c r="AJ32" s="333">
        <v>4599</v>
      </c>
      <c r="AK32" s="333">
        <v>3716</v>
      </c>
      <c r="AL32" s="333">
        <v>3125</v>
      </c>
      <c r="AM32" s="333">
        <v>2607</v>
      </c>
      <c r="AN32" s="333">
        <v>2069</v>
      </c>
      <c r="AO32" s="333">
        <v>1662</v>
      </c>
      <c r="AP32" s="333">
        <v>1200</v>
      </c>
      <c r="AQ32" s="333">
        <v>790</v>
      </c>
      <c r="AR32" s="333">
        <v>377</v>
      </c>
      <c r="AU32" s="333">
        <v>29</v>
      </c>
      <c r="AV32" s="406">
        <v>3204</v>
      </c>
    </row>
    <row r="33" spans="1:48" x14ac:dyDescent="0.2">
      <c r="A33" s="339">
        <v>32</v>
      </c>
      <c r="B33" s="340">
        <v>26996</v>
      </c>
      <c r="C33" s="341">
        <v>2273</v>
      </c>
      <c r="D33" s="339"/>
      <c r="E33" s="342">
        <v>1070</v>
      </c>
      <c r="F33" s="340">
        <v>1203</v>
      </c>
      <c r="G33" s="341">
        <f t="shared" si="1"/>
        <v>2273</v>
      </c>
      <c r="H33" s="339">
        <f t="shared" si="2"/>
        <v>0</v>
      </c>
      <c r="I33" s="339">
        <v>32</v>
      </c>
      <c r="J33" s="343">
        <v>1203</v>
      </c>
      <c r="K33" s="343">
        <f t="shared" si="0"/>
        <v>57</v>
      </c>
      <c r="L33" s="343">
        <v>32</v>
      </c>
      <c r="M33" s="343">
        <v>1146</v>
      </c>
      <c r="Q33" s="333">
        <v>30</v>
      </c>
      <c r="R33" s="333">
        <v>30</v>
      </c>
      <c r="S33" s="333">
        <v>3349</v>
      </c>
      <c r="T33" s="333">
        <v>3513</v>
      </c>
      <c r="U33" s="333">
        <v>3068</v>
      </c>
      <c r="V33" s="333">
        <v>2889</v>
      </c>
      <c r="W33" s="333">
        <v>2738</v>
      </c>
      <c r="X33" s="333">
        <v>2572</v>
      </c>
      <c r="Y33" s="333">
        <v>2437</v>
      </c>
      <c r="Z33" s="334">
        <v>2294</v>
      </c>
      <c r="AB33" s="333">
        <v>2144</v>
      </c>
      <c r="AC33" s="333">
        <v>2011</v>
      </c>
      <c r="AD33" s="333">
        <v>1861</v>
      </c>
      <c r="AE33" s="333">
        <v>1712</v>
      </c>
      <c r="AF33" s="333">
        <v>1575</v>
      </c>
      <c r="AG33" s="333">
        <v>1448</v>
      </c>
      <c r="AH33" s="333">
        <v>1306</v>
      </c>
      <c r="AI33" s="333">
        <v>1198</v>
      </c>
      <c r="AJ33" s="333">
        <v>1088</v>
      </c>
      <c r="AK33" s="333">
        <v>876</v>
      </c>
      <c r="AL33" s="333">
        <v>772</v>
      </c>
      <c r="AM33" s="333">
        <v>675</v>
      </c>
      <c r="AN33" s="333">
        <v>544</v>
      </c>
      <c r="AO33" s="333">
        <v>433</v>
      </c>
      <c r="AP33" s="333">
        <v>318</v>
      </c>
      <c r="AQ33" s="333">
        <v>218</v>
      </c>
      <c r="AR33" s="333">
        <v>106</v>
      </c>
      <c r="AU33" s="333">
        <v>30</v>
      </c>
      <c r="AV33" s="406">
        <v>3513</v>
      </c>
    </row>
    <row r="34" spans="1:48" x14ac:dyDescent="0.2">
      <c r="A34" s="339">
        <v>33</v>
      </c>
      <c r="B34" s="340">
        <v>6868</v>
      </c>
      <c r="C34" s="341">
        <v>437</v>
      </c>
      <c r="D34" s="339"/>
      <c r="E34" s="342">
        <v>210</v>
      </c>
      <c r="F34" s="340">
        <v>227</v>
      </c>
      <c r="G34" s="341">
        <f t="shared" si="1"/>
        <v>437</v>
      </c>
      <c r="H34" s="339">
        <f t="shared" si="2"/>
        <v>0</v>
      </c>
      <c r="I34" s="339">
        <v>33</v>
      </c>
      <c r="J34" s="343">
        <v>227</v>
      </c>
      <c r="K34" s="343">
        <f t="shared" ref="K34:K65" si="3">J34-M34</f>
        <v>10</v>
      </c>
      <c r="L34" s="343">
        <v>33</v>
      </c>
      <c r="M34" s="343">
        <v>217</v>
      </c>
      <c r="Q34" s="333">
        <v>31</v>
      </c>
      <c r="R34" s="333">
        <v>31</v>
      </c>
      <c r="S34" s="333">
        <v>3709</v>
      </c>
      <c r="T34" s="333">
        <v>1171</v>
      </c>
      <c r="U34" s="333">
        <v>3407</v>
      </c>
      <c r="V34" s="333">
        <v>3238</v>
      </c>
      <c r="W34" s="333">
        <v>3047</v>
      </c>
      <c r="X34" s="333">
        <v>2889</v>
      </c>
      <c r="Y34" s="333">
        <v>2713</v>
      </c>
      <c r="Z34" s="334">
        <v>2569</v>
      </c>
      <c r="AB34" s="333">
        <v>2422</v>
      </c>
      <c r="AC34" s="333">
        <v>2248</v>
      </c>
      <c r="AD34" s="333">
        <v>2088</v>
      </c>
      <c r="AE34" s="333">
        <v>1968</v>
      </c>
      <c r="AF34" s="333">
        <v>1820</v>
      </c>
      <c r="AG34" s="333">
        <v>1665</v>
      </c>
      <c r="AH34" s="333">
        <v>1510</v>
      </c>
      <c r="AI34" s="333">
        <v>1386</v>
      </c>
      <c r="AJ34" s="333">
        <v>1250</v>
      </c>
      <c r="AK34" s="333">
        <v>1034</v>
      </c>
      <c r="AL34" s="333">
        <v>916</v>
      </c>
      <c r="AM34" s="333">
        <v>778</v>
      </c>
      <c r="AN34" s="333">
        <v>632</v>
      </c>
      <c r="AO34" s="333">
        <v>502</v>
      </c>
      <c r="AP34" s="333">
        <v>344</v>
      </c>
      <c r="AQ34" s="333">
        <v>221</v>
      </c>
      <c r="AR34" s="333">
        <v>104</v>
      </c>
      <c r="AU34" s="333">
        <v>31</v>
      </c>
      <c r="AV34" s="406">
        <v>1171</v>
      </c>
    </row>
    <row r="35" spans="1:48" x14ac:dyDescent="0.2">
      <c r="A35" s="339">
        <v>34</v>
      </c>
      <c r="B35" s="340">
        <v>1164938</v>
      </c>
      <c r="C35" s="341">
        <v>264167</v>
      </c>
      <c r="D35" s="339"/>
      <c r="E35" s="342">
        <v>137964</v>
      </c>
      <c r="F35" s="340">
        <v>126203</v>
      </c>
      <c r="G35" s="341">
        <f t="shared" si="1"/>
        <v>264167</v>
      </c>
      <c r="H35" s="339">
        <f t="shared" si="2"/>
        <v>0</v>
      </c>
      <c r="I35" s="339">
        <v>34</v>
      </c>
      <c r="J35" s="343">
        <v>126203</v>
      </c>
      <c r="K35" s="343">
        <f t="shared" si="3"/>
        <v>5648</v>
      </c>
      <c r="L35" s="343">
        <v>34</v>
      </c>
      <c r="M35" s="343">
        <v>120555</v>
      </c>
      <c r="Q35" s="333">
        <v>32</v>
      </c>
      <c r="R35" s="333">
        <v>32</v>
      </c>
      <c r="S35" s="333">
        <v>1203</v>
      </c>
      <c r="T35" s="333">
        <v>217</v>
      </c>
      <c r="U35" s="333">
        <v>1172</v>
      </c>
      <c r="V35" s="333">
        <v>1113</v>
      </c>
      <c r="W35" s="333">
        <v>1059</v>
      </c>
      <c r="X35" s="333">
        <v>1013</v>
      </c>
      <c r="Y35" s="333">
        <v>960</v>
      </c>
      <c r="Z35" s="334">
        <v>901</v>
      </c>
      <c r="AB35" s="333">
        <v>852</v>
      </c>
      <c r="AC35" s="333">
        <v>796</v>
      </c>
      <c r="AD35" s="333">
        <v>741</v>
      </c>
      <c r="AE35" s="333">
        <v>678</v>
      </c>
      <c r="AF35" s="333">
        <v>614</v>
      </c>
      <c r="AG35" s="333">
        <v>557</v>
      </c>
      <c r="AH35" s="333">
        <v>506</v>
      </c>
      <c r="AI35" s="333">
        <v>458</v>
      </c>
      <c r="AJ35" s="333">
        <v>400</v>
      </c>
      <c r="AK35" s="333">
        <v>331</v>
      </c>
      <c r="AL35" s="333">
        <v>305</v>
      </c>
      <c r="AM35" s="333">
        <v>267</v>
      </c>
      <c r="AN35" s="333">
        <v>225</v>
      </c>
      <c r="AO35" s="333">
        <v>178</v>
      </c>
      <c r="AP35" s="333">
        <v>130</v>
      </c>
      <c r="AQ35" s="333">
        <v>86</v>
      </c>
      <c r="AR35" s="333">
        <v>33</v>
      </c>
      <c r="AU35" s="333">
        <v>32</v>
      </c>
      <c r="AV35" s="333">
        <v>217</v>
      </c>
    </row>
    <row r="36" spans="1:48" x14ac:dyDescent="0.2">
      <c r="A36" s="339">
        <v>35</v>
      </c>
      <c r="B36" s="340">
        <v>97222</v>
      </c>
      <c r="C36" s="341">
        <v>12090</v>
      </c>
      <c r="D36" s="339"/>
      <c r="E36" s="342">
        <v>1761</v>
      </c>
      <c r="F36" s="340">
        <v>10329</v>
      </c>
      <c r="G36" s="341">
        <f t="shared" si="1"/>
        <v>12090</v>
      </c>
      <c r="H36" s="339">
        <f t="shared" si="2"/>
        <v>0</v>
      </c>
      <c r="I36" s="339">
        <v>35</v>
      </c>
      <c r="J36" s="343">
        <v>10329</v>
      </c>
      <c r="K36" s="343">
        <f t="shared" si="3"/>
        <v>661</v>
      </c>
      <c r="L36" s="343">
        <v>35</v>
      </c>
      <c r="M36" s="343">
        <v>9668</v>
      </c>
      <c r="Q36" s="333">
        <v>33</v>
      </c>
      <c r="R36" s="333">
        <v>33</v>
      </c>
      <c r="S36" s="333">
        <v>227</v>
      </c>
      <c r="T36" s="333">
        <v>121305</v>
      </c>
      <c r="U36" s="333">
        <v>217</v>
      </c>
      <c r="V36" s="333">
        <v>208</v>
      </c>
      <c r="W36" s="333">
        <v>203</v>
      </c>
      <c r="X36" s="333">
        <v>193</v>
      </c>
      <c r="Y36" s="333">
        <v>178</v>
      </c>
      <c r="Z36" s="334">
        <v>168</v>
      </c>
      <c r="AB36" s="333">
        <v>160</v>
      </c>
      <c r="AC36" s="333">
        <v>148</v>
      </c>
      <c r="AD36" s="333">
        <v>145</v>
      </c>
      <c r="AE36" s="333">
        <v>126</v>
      </c>
      <c r="AF36" s="333">
        <v>115</v>
      </c>
      <c r="AG36" s="333">
        <v>112</v>
      </c>
      <c r="AH36" s="333">
        <v>102</v>
      </c>
      <c r="AI36" s="333">
        <v>93</v>
      </c>
      <c r="AJ36" s="333">
        <v>85</v>
      </c>
      <c r="AK36" s="333">
        <v>68</v>
      </c>
      <c r="AL36" s="333">
        <v>53</v>
      </c>
      <c r="AM36" s="333">
        <v>47</v>
      </c>
      <c r="AN36" s="333">
        <v>37</v>
      </c>
      <c r="AO36" s="333">
        <v>27</v>
      </c>
      <c r="AP36" s="333">
        <v>22</v>
      </c>
      <c r="AQ36" s="333">
        <v>19</v>
      </c>
      <c r="AR36" s="333">
        <v>7</v>
      </c>
      <c r="AU36" s="333">
        <v>33</v>
      </c>
      <c r="AV36" s="406">
        <v>121305</v>
      </c>
    </row>
    <row r="37" spans="1:48" x14ac:dyDescent="0.2">
      <c r="A37" s="339">
        <v>36</v>
      </c>
      <c r="B37" s="340">
        <v>615174</v>
      </c>
      <c r="C37" s="341">
        <v>2721</v>
      </c>
      <c r="D37" s="339"/>
      <c r="E37" s="342">
        <v>893</v>
      </c>
      <c r="F37" s="340">
        <v>1828</v>
      </c>
      <c r="G37" s="341">
        <f t="shared" si="1"/>
        <v>2721</v>
      </c>
      <c r="H37" s="339">
        <f t="shared" si="2"/>
        <v>0</v>
      </c>
      <c r="I37" s="339">
        <v>36</v>
      </c>
      <c r="J37" s="343">
        <v>1828</v>
      </c>
      <c r="K37" s="343">
        <f t="shared" si="3"/>
        <v>105</v>
      </c>
      <c r="L37" s="343">
        <v>36</v>
      </c>
      <c r="M37" s="343">
        <v>1723</v>
      </c>
      <c r="Q37" s="333">
        <v>34</v>
      </c>
      <c r="R37" s="333">
        <v>34</v>
      </c>
      <c r="S37" s="333">
        <v>126203</v>
      </c>
      <c r="T37" s="333">
        <v>9709</v>
      </c>
      <c r="U37" s="333">
        <v>117407</v>
      </c>
      <c r="V37" s="333">
        <v>113080</v>
      </c>
      <c r="W37" s="333">
        <v>108525</v>
      </c>
      <c r="X37" s="333">
        <v>103477</v>
      </c>
      <c r="Y37" s="333">
        <v>98264</v>
      </c>
      <c r="Z37" s="334">
        <v>93709</v>
      </c>
      <c r="AB37" s="333">
        <v>88764</v>
      </c>
      <c r="AC37" s="333">
        <v>83130</v>
      </c>
      <c r="AD37" s="333">
        <v>77301</v>
      </c>
      <c r="AE37" s="333">
        <v>72552</v>
      </c>
      <c r="AF37" s="333">
        <v>67104</v>
      </c>
      <c r="AG37" s="333">
        <v>61311</v>
      </c>
      <c r="AH37" s="333">
        <v>55653</v>
      </c>
      <c r="AI37" s="333">
        <v>51572</v>
      </c>
      <c r="AJ37" s="333">
        <v>46749</v>
      </c>
      <c r="AK37" s="333">
        <v>38122</v>
      </c>
      <c r="AL37" s="333">
        <v>31711</v>
      </c>
      <c r="AM37" s="333">
        <v>27732</v>
      </c>
      <c r="AN37" s="333">
        <v>22774</v>
      </c>
      <c r="AO37" s="333">
        <v>17655</v>
      </c>
      <c r="AP37" s="333">
        <v>12964</v>
      </c>
      <c r="AQ37" s="333">
        <v>8978</v>
      </c>
      <c r="AR37" s="333">
        <v>4474</v>
      </c>
      <c r="AU37" s="333">
        <v>34</v>
      </c>
      <c r="AV37" s="406">
        <v>9709</v>
      </c>
    </row>
    <row r="38" spans="1:48" x14ac:dyDescent="0.2">
      <c r="A38" s="339">
        <v>37</v>
      </c>
      <c r="B38" s="340">
        <v>279997</v>
      </c>
      <c r="C38" s="341">
        <v>11440</v>
      </c>
      <c r="D38" s="339"/>
      <c r="E38" s="342">
        <v>4622</v>
      </c>
      <c r="F38" s="340">
        <v>6818</v>
      </c>
      <c r="G38" s="341">
        <f t="shared" si="1"/>
        <v>11440</v>
      </c>
      <c r="H38" s="339">
        <f t="shared" si="2"/>
        <v>0</v>
      </c>
      <c r="I38" s="339">
        <v>37</v>
      </c>
      <c r="J38" s="343">
        <v>6818</v>
      </c>
      <c r="K38" s="343">
        <f t="shared" si="3"/>
        <v>378</v>
      </c>
      <c r="L38" s="343">
        <v>37</v>
      </c>
      <c r="M38" s="343">
        <v>6440</v>
      </c>
      <c r="Q38" s="333">
        <v>35</v>
      </c>
      <c r="R38" s="333">
        <v>35</v>
      </c>
      <c r="S38" s="333">
        <v>10329</v>
      </c>
      <c r="T38" s="333">
        <v>1729</v>
      </c>
      <c r="U38" s="333">
        <v>9238</v>
      </c>
      <c r="V38" s="333">
        <v>8723</v>
      </c>
      <c r="W38" s="333">
        <v>8205</v>
      </c>
      <c r="X38" s="333">
        <v>7600</v>
      </c>
      <c r="Y38" s="333">
        <v>7034</v>
      </c>
      <c r="Z38" s="334">
        <v>6560</v>
      </c>
      <c r="AB38" s="333">
        <v>6038</v>
      </c>
      <c r="AC38" s="333">
        <v>5401</v>
      </c>
      <c r="AD38" s="333">
        <v>4797</v>
      </c>
      <c r="AE38" s="333">
        <v>4358</v>
      </c>
      <c r="AF38" s="333">
        <v>3899</v>
      </c>
      <c r="AG38" s="333">
        <v>3418</v>
      </c>
      <c r="AH38" s="333">
        <v>2942</v>
      </c>
      <c r="AI38" s="333">
        <v>2572</v>
      </c>
      <c r="AJ38" s="333">
        <v>2135</v>
      </c>
      <c r="AK38" s="333">
        <v>1539</v>
      </c>
      <c r="AL38" s="333">
        <v>1151</v>
      </c>
      <c r="AM38" s="333">
        <v>833</v>
      </c>
      <c r="AN38" s="333">
        <v>491</v>
      </c>
      <c r="AO38" s="333">
        <v>289</v>
      </c>
      <c r="AP38" s="333">
        <v>206</v>
      </c>
      <c r="AQ38" s="333">
        <v>157</v>
      </c>
      <c r="AR38" s="333">
        <v>77</v>
      </c>
      <c r="AU38" s="333">
        <v>35</v>
      </c>
      <c r="AV38" s="406">
        <v>1729</v>
      </c>
    </row>
    <row r="39" spans="1:48" x14ac:dyDescent="0.2">
      <c r="A39" s="339">
        <v>38</v>
      </c>
      <c r="B39" s="340">
        <v>257493</v>
      </c>
      <c r="C39" s="341">
        <v>10936</v>
      </c>
      <c r="D39" s="339"/>
      <c r="E39" s="342">
        <v>5003</v>
      </c>
      <c r="F39" s="340">
        <v>5933</v>
      </c>
      <c r="G39" s="341">
        <f t="shared" si="1"/>
        <v>10936</v>
      </c>
      <c r="H39" s="339">
        <f t="shared" si="2"/>
        <v>0</v>
      </c>
      <c r="I39" s="339">
        <v>38</v>
      </c>
      <c r="J39" s="343">
        <v>5933</v>
      </c>
      <c r="K39" s="343">
        <f t="shared" si="3"/>
        <v>360</v>
      </c>
      <c r="L39" s="343">
        <v>38</v>
      </c>
      <c r="M39" s="343">
        <v>5573</v>
      </c>
      <c r="Q39" s="333">
        <v>36</v>
      </c>
      <c r="R39" s="333">
        <v>36</v>
      </c>
      <c r="S39" s="333">
        <v>1828</v>
      </c>
      <c r="T39" s="333">
        <v>6523</v>
      </c>
      <c r="U39" s="333">
        <v>1619</v>
      </c>
      <c r="V39" s="333">
        <v>1526</v>
      </c>
      <c r="W39" s="333">
        <v>1434</v>
      </c>
      <c r="X39" s="333">
        <v>1364</v>
      </c>
      <c r="Y39" s="333">
        <v>1268</v>
      </c>
      <c r="Z39" s="334">
        <v>1186</v>
      </c>
      <c r="AB39" s="333">
        <v>1106</v>
      </c>
      <c r="AC39" s="333">
        <v>1023</v>
      </c>
      <c r="AD39" s="333">
        <v>931</v>
      </c>
      <c r="AE39" s="333">
        <v>850</v>
      </c>
      <c r="AF39" s="333">
        <v>771</v>
      </c>
      <c r="AG39" s="333">
        <v>699</v>
      </c>
      <c r="AH39" s="333">
        <v>629</v>
      </c>
      <c r="AI39" s="333">
        <v>551</v>
      </c>
      <c r="AJ39" s="333">
        <v>489</v>
      </c>
      <c r="AK39" s="333">
        <v>386</v>
      </c>
      <c r="AL39" s="333">
        <v>348</v>
      </c>
      <c r="AM39" s="333">
        <v>305</v>
      </c>
      <c r="AN39" s="333">
        <v>241</v>
      </c>
      <c r="AO39" s="333">
        <v>193</v>
      </c>
      <c r="AP39" s="333">
        <v>131</v>
      </c>
      <c r="AQ39" s="333">
        <v>89</v>
      </c>
      <c r="AR39" s="333">
        <v>46</v>
      </c>
      <c r="AU39" s="333">
        <v>36</v>
      </c>
      <c r="AV39" s="406">
        <v>6523</v>
      </c>
    </row>
    <row r="40" spans="1:48" x14ac:dyDescent="0.2">
      <c r="A40" s="339">
        <v>39</v>
      </c>
      <c r="B40" s="340">
        <v>342053</v>
      </c>
      <c r="C40" s="341">
        <v>69565</v>
      </c>
      <c r="D40" s="339"/>
      <c r="E40" s="342">
        <v>23735</v>
      </c>
      <c r="F40" s="340">
        <v>45830</v>
      </c>
      <c r="G40" s="341">
        <f t="shared" si="1"/>
        <v>69565</v>
      </c>
      <c r="H40" s="339">
        <f t="shared" si="2"/>
        <v>0</v>
      </c>
      <c r="I40" s="339">
        <v>39</v>
      </c>
      <c r="J40" s="343">
        <v>45830</v>
      </c>
      <c r="K40" s="343">
        <f t="shared" si="3"/>
        <v>2843</v>
      </c>
      <c r="L40" s="343">
        <v>39</v>
      </c>
      <c r="M40" s="343">
        <v>42987</v>
      </c>
      <c r="Q40" s="333">
        <v>37</v>
      </c>
      <c r="R40" s="333">
        <v>37</v>
      </c>
      <c r="S40" s="333">
        <v>6818</v>
      </c>
      <c r="T40" s="333">
        <v>5596</v>
      </c>
      <c r="U40" s="333">
        <v>6336</v>
      </c>
      <c r="V40" s="333">
        <v>6002</v>
      </c>
      <c r="W40" s="333">
        <v>5698</v>
      </c>
      <c r="X40" s="333">
        <v>5343</v>
      </c>
      <c r="Y40" s="333">
        <v>5039</v>
      </c>
      <c r="Z40" s="334">
        <v>4725</v>
      </c>
      <c r="AB40" s="333">
        <v>4435</v>
      </c>
      <c r="AC40" s="333">
        <v>4082</v>
      </c>
      <c r="AD40" s="333">
        <v>3775</v>
      </c>
      <c r="AE40" s="333">
        <v>3500</v>
      </c>
      <c r="AF40" s="333">
        <v>3238</v>
      </c>
      <c r="AG40" s="333">
        <v>2958</v>
      </c>
      <c r="AH40" s="333">
        <v>2698</v>
      </c>
      <c r="AI40" s="333">
        <v>2460</v>
      </c>
      <c r="AJ40" s="333">
        <v>2221</v>
      </c>
      <c r="AK40" s="333">
        <v>1724</v>
      </c>
      <c r="AL40" s="333">
        <v>1610</v>
      </c>
      <c r="AM40" s="333">
        <v>1391</v>
      </c>
      <c r="AN40" s="333">
        <v>1134</v>
      </c>
      <c r="AO40" s="333">
        <v>900</v>
      </c>
      <c r="AP40" s="333">
        <v>636</v>
      </c>
      <c r="AQ40" s="333">
        <v>383</v>
      </c>
      <c r="AR40" s="333">
        <v>182</v>
      </c>
      <c r="AU40" s="333">
        <v>37</v>
      </c>
      <c r="AV40" s="406">
        <v>5596</v>
      </c>
    </row>
    <row r="41" spans="1:48" x14ac:dyDescent="0.2">
      <c r="A41" s="339">
        <v>40</v>
      </c>
      <c r="B41" s="340">
        <v>29371</v>
      </c>
      <c r="C41" s="341">
        <v>3534</v>
      </c>
      <c r="D41" s="339"/>
      <c r="E41" s="342">
        <v>1628</v>
      </c>
      <c r="F41" s="340">
        <v>1906</v>
      </c>
      <c r="G41" s="341">
        <f t="shared" si="1"/>
        <v>3534</v>
      </c>
      <c r="H41" s="339">
        <f t="shared" si="2"/>
        <v>0</v>
      </c>
      <c r="I41" s="339">
        <v>40</v>
      </c>
      <c r="J41" s="343">
        <v>1906</v>
      </c>
      <c r="K41" s="343">
        <f t="shared" si="3"/>
        <v>75</v>
      </c>
      <c r="L41" s="343">
        <v>40</v>
      </c>
      <c r="M41" s="343">
        <v>1831</v>
      </c>
      <c r="Q41" s="333">
        <v>38</v>
      </c>
      <c r="R41" s="333">
        <v>38</v>
      </c>
      <c r="S41" s="333">
        <v>5933</v>
      </c>
      <c r="T41" s="333">
        <v>43064</v>
      </c>
      <c r="U41" s="333">
        <v>5376</v>
      </c>
      <c r="V41" s="333">
        <v>5138</v>
      </c>
      <c r="W41" s="333">
        <v>4895</v>
      </c>
      <c r="X41" s="333">
        <v>4578</v>
      </c>
      <c r="Y41" s="333">
        <v>4292</v>
      </c>
      <c r="Z41" s="334">
        <v>4102</v>
      </c>
      <c r="AB41" s="333">
        <v>3841</v>
      </c>
      <c r="AC41" s="333">
        <v>3516</v>
      </c>
      <c r="AD41" s="333">
        <v>3203</v>
      </c>
      <c r="AE41" s="333">
        <v>3013</v>
      </c>
      <c r="AF41" s="333">
        <v>2735</v>
      </c>
      <c r="AG41" s="333">
        <v>2434</v>
      </c>
      <c r="AH41" s="333">
        <v>2152</v>
      </c>
      <c r="AI41" s="333">
        <v>1979</v>
      </c>
      <c r="AJ41" s="333">
        <v>1782</v>
      </c>
      <c r="AK41" s="333">
        <v>1402</v>
      </c>
      <c r="AL41" s="333">
        <v>1182</v>
      </c>
      <c r="AM41" s="333">
        <v>1022</v>
      </c>
      <c r="AN41" s="333">
        <v>852</v>
      </c>
      <c r="AO41" s="333">
        <v>628</v>
      </c>
      <c r="AP41" s="333">
        <v>445</v>
      </c>
      <c r="AQ41" s="333">
        <v>312</v>
      </c>
      <c r="AR41" s="333">
        <v>161</v>
      </c>
      <c r="AU41" s="333">
        <v>38</v>
      </c>
      <c r="AV41" s="406">
        <v>43064</v>
      </c>
    </row>
    <row r="42" spans="1:48" x14ac:dyDescent="0.2">
      <c r="A42" s="339">
        <v>41</v>
      </c>
      <c r="B42" s="340">
        <v>661452</v>
      </c>
      <c r="C42" s="341">
        <v>24802</v>
      </c>
      <c r="D42" s="339"/>
      <c r="E42" s="342">
        <v>7743</v>
      </c>
      <c r="F42" s="340">
        <v>17059</v>
      </c>
      <c r="G42" s="341">
        <f t="shared" si="1"/>
        <v>24802</v>
      </c>
      <c r="H42" s="339">
        <f t="shared" si="2"/>
        <v>0</v>
      </c>
      <c r="I42" s="339">
        <v>41</v>
      </c>
      <c r="J42" s="343">
        <v>17059</v>
      </c>
      <c r="K42" s="343">
        <f t="shared" si="3"/>
        <v>867</v>
      </c>
      <c r="L42" s="343">
        <v>41</v>
      </c>
      <c r="M42" s="343">
        <v>16192</v>
      </c>
      <c r="Q42" s="333">
        <v>39</v>
      </c>
      <c r="R42" s="333">
        <v>39</v>
      </c>
      <c r="S42" s="333">
        <v>45830</v>
      </c>
      <c r="T42" s="333">
        <v>1867</v>
      </c>
      <c r="U42" s="333">
        <v>39836</v>
      </c>
      <c r="V42" s="333">
        <v>38217</v>
      </c>
      <c r="W42" s="333">
        <v>36262</v>
      </c>
      <c r="X42" s="333">
        <v>33791</v>
      </c>
      <c r="Y42" s="333">
        <v>31027</v>
      </c>
      <c r="Z42" s="334">
        <v>29616</v>
      </c>
      <c r="AB42" s="333">
        <v>27482</v>
      </c>
      <c r="AC42" s="333">
        <v>24749</v>
      </c>
      <c r="AD42" s="333">
        <v>22092</v>
      </c>
      <c r="AE42" s="333">
        <v>20601</v>
      </c>
      <c r="AF42" s="333">
        <v>18489</v>
      </c>
      <c r="AG42" s="333">
        <v>16222</v>
      </c>
      <c r="AH42" s="333">
        <v>13758</v>
      </c>
      <c r="AI42" s="333">
        <v>12576</v>
      </c>
      <c r="AJ42" s="333">
        <v>10746</v>
      </c>
      <c r="AK42" s="333">
        <v>8480</v>
      </c>
      <c r="AL42" s="333">
        <v>6761</v>
      </c>
      <c r="AM42" s="333">
        <v>5981</v>
      </c>
      <c r="AN42" s="333">
        <v>4871</v>
      </c>
      <c r="AO42" s="333">
        <v>3654</v>
      </c>
      <c r="AP42" s="333">
        <v>2367</v>
      </c>
      <c r="AQ42" s="333">
        <v>1690</v>
      </c>
      <c r="AR42" s="333">
        <v>841</v>
      </c>
      <c r="AU42" s="333">
        <v>39</v>
      </c>
      <c r="AV42" s="406">
        <v>1867</v>
      </c>
    </row>
    <row r="43" spans="1:48" x14ac:dyDescent="0.2">
      <c r="A43" s="339">
        <v>42</v>
      </c>
      <c r="B43" s="340">
        <v>8543</v>
      </c>
      <c r="C43" s="341">
        <v>941</v>
      </c>
      <c r="D43" s="339"/>
      <c r="E43" s="342">
        <v>445</v>
      </c>
      <c r="F43" s="340">
        <v>496</v>
      </c>
      <c r="G43" s="341">
        <f t="shared" si="1"/>
        <v>941</v>
      </c>
      <c r="H43" s="339">
        <f t="shared" si="2"/>
        <v>0</v>
      </c>
      <c r="I43" s="339">
        <v>42</v>
      </c>
      <c r="J43" s="343">
        <v>496</v>
      </c>
      <c r="K43" s="343">
        <f t="shared" si="3"/>
        <v>21</v>
      </c>
      <c r="L43" s="343">
        <v>42</v>
      </c>
      <c r="M43" s="343">
        <v>475</v>
      </c>
      <c r="Q43" s="333">
        <v>40</v>
      </c>
      <c r="R43" s="333">
        <v>40</v>
      </c>
      <c r="S43" s="333">
        <v>1906</v>
      </c>
      <c r="T43" s="333">
        <v>16236</v>
      </c>
      <c r="U43" s="333">
        <v>1809</v>
      </c>
      <c r="V43" s="333">
        <v>1735</v>
      </c>
      <c r="W43" s="333">
        <v>1647</v>
      </c>
      <c r="X43" s="333">
        <v>1586</v>
      </c>
      <c r="Y43" s="333">
        <v>1515</v>
      </c>
      <c r="Z43" s="334">
        <v>1466</v>
      </c>
      <c r="AB43" s="333">
        <v>1393</v>
      </c>
      <c r="AC43" s="333">
        <v>1299</v>
      </c>
      <c r="AD43" s="333">
        <v>1189</v>
      </c>
      <c r="AE43" s="333">
        <v>1097</v>
      </c>
      <c r="AF43" s="333">
        <v>1010</v>
      </c>
      <c r="AG43" s="333">
        <v>930</v>
      </c>
      <c r="AH43" s="333">
        <v>845</v>
      </c>
      <c r="AI43" s="333">
        <v>751</v>
      </c>
      <c r="AJ43" s="333">
        <v>667</v>
      </c>
      <c r="AK43" s="333">
        <v>561</v>
      </c>
      <c r="AL43" s="333">
        <v>499</v>
      </c>
      <c r="AM43" s="333">
        <v>427</v>
      </c>
      <c r="AN43" s="333">
        <v>345</v>
      </c>
      <c r="AO43" s="333">
        <v>270</v>
      </c>
      <c r="AP43" s="333">
        <v>189</v>
      </c>
      <c r="AQ43" s="333">
        <v>129</v>
      </c>
      <c r="AR43" s="333">
        <v>66</v>
      </c>
      <c r="AU43" s="333">
        <v>40</v>
      </c>
      <c r="AV43" s="406">
        <v>16236</v>
      </c>
    </row>
    <row r="44" spans="1:48" x14ac:dyDescent="0.2">
      <c r="A44" s="339">
        <v>43</v>
      </c>
      <c r="B44" s="340">
        <v>14642</v>
      </c>
      <c r="C44" s="341">
        <v>2785</v>
      </c>
      <c r="D44" s="339"/>
      <c r="E44" s="342">
        <v>878</v>
      </c>
      <c r="F44" s="340">
        <v>1907</v>
      </c>
      <c r="G44" s="341">
        <f t="shared" si="1"/>
        <v>2785</v>
      </c>
      <c r="H44" s="339">
        <f t="shared" si="2"/>
        <v>0</v>
      </c>
      <c r="I44" s="339">
        <v>43</v>
      </c>
      <c r="J44" s="343">
        <v>1907</v>
      </c>
      <c r="K44" s="343">
        <f t="shared" si="3"/>
        <v>113</v>
      </c>
      <c r="L44" s="343">
        <v>43</v>
      </c>
      <c r="M44" s="343">
        <v>1794</v>
      </c>
      <c r="Q44" s="333">
        <v>41</v>
      </c>
      <c r="R44" s="333">
        <v>41</v>
      </c>
      <c r="S44" s="333">
        <v>17059</v>
      </c>
      <c r="T44" s="333">
        <v>478</v>
      </c>
      <c r="U44" s="333">
        <v>15435</v>
      </c>
      <c r="V44" s="333">
        <v>14687</v>
      </c>
      <c r="W44" s="333">
        <v>13942</v>
      </c>
      <c r="X44" s="333">
        <v>13225</v>
      </c>
      <c r="Y44" s="333">
        <v>12567</v>
      </c>
      <c r="Z44" s="334">
        <v>11931</v>
      </c>
      <c r="AB44" s="333">
        <v>11200</v>
      </c>
      <c r="AC44" s="333">
        <v>10392</v>
      </c>
      <c r="AD44" s="333">
        <v>9580</v>
      </c>
      <c r="AE44" s="333">
        <v>8816</v>
      </c>
      <c r="AF44" s="333">
        <v>8072</v>
      </c>
      <c r="AG44" s="333">
        <v>7352</v>
      </c>
      <c r="AH44" s="333">
        <v>6677</v>
      </c>
      <c r="AI44" s="333">
        <v>6008</v>
      </c>
      <c r="AJ44" s="333">
        <v>5385</v>
      </c>
      <c r="AK44" s="333">
        <v>4451</v>
      </c>
      <c r="AL44" s="333">
        <v>3746</v>
      </c>
      <c r="AM44" s="333">
        <v>3119</v>
      </c>
      <c r="AN44" s="333">
        <v>2486</v>
      </c>
      <c r="AO44" s="333">
        <v>1941</v>
      </c>
      <c r="AP44" s="333">
        <v>1374</v>
      </c>
      <c r="AQ44" s="333">
        <v>939</v>
      </c>
      <c r="AR44" s="333">
        <v>453</v>
      </c>
      <c r="AU44" s="333">
        <v>41</v>
      </c>
      <c r="AV44" s="333">
        <v>478</v>
      </c>
    </row>
    <row r="45" spans="1:48" x14ac:dyDescent="0.2">
      <c r="A45" s="339">
        <v>44</v>
      </c>
      <c r="B45" s="340">
        <v>31277</v>
      </c>
      <c r="C45" s="341">
        <v>14928</v>
      </c>
      <c r="D45" s="339"/>
      <c r="E45" s="342">
        <v>6699</v>
      </c>
      <c r="F45" s="340">
        <v>8229</v>
      </c>
      <c r="G45" s="341">
        <f t="shared" si="1"/>
        <v>14928</v>
      </c>
      <c r="H45" s="339">
        <f t="shared" si="2"/>
        <v>0</v>
      </c>
      <c r="I45" s="339">
        <v>44</v>
      </c>
      <c r="J45" s="343">
        <v>8229</v>
      </c>
      <c r="K45" s="343">
        <f t="shared" si="3"/>
        <v>364</v>
      </c>
      <c r="L45" s="343">
        <v>44</v>
      </c>
      <c r="M45" s="343">
        <v>7865</v>
      </c>
      <c r="Q45" s="333">
        <v>42</v>
      </c>
      <c r="R45" s="333">
        <v>42</v>
      </c>
      <c r="S45" s="333">
        <v>496</v>
      </c>
      <c r="T45" s="333">
        <v>1803</v>
      </c>
      <c r="U45" s="333">
        <v>479</v>
      </c>
      <c r="V45" s="333">
        <v>451</v>
      </c>
      <c r="W45" s="333">
        <v>436</v>
      </c>
      <c r="X45" s="333">
        <v>408</v>
      </c>
      <c r="Y45" s="333">
        <v>391</v>
      </c>
      <c r="Z45" s="334">
        <v>368</v>
      </c>
      <c r="AB45" s="333">
        <v>346</v>
      </c>
      <c r="AC45" s="333">
        <v>328</v>
      </c>
      <c r="AD45" s="333">
        <v>309</v>
      </c>
      <c r="AE45" s="333">
        <v>278</v>
      </c>
      <c r="AF45" s="333">
        <v>247</v>
      </c>
      <c r="AG45" s="333">
        <v>223</v>
      </c>
      <c r="AH45" s="333">
        <v>199</v>
      </c>
      <c r="AI45" s="333">
        <v>184</v>
      </c>
      <c r="AJ45" s="333">
        <v>165</v>
      </c>
      <c r="AK45" s="333">
        <v>132</v>
      </c>
      <c r="AL45" s="333">
        <v>124</v>
      </c>
      <c r="AM45" s="333">
        <v>113</v>
      </c>
      <c r="AN45" s="333">
        <v>91</v>
      </c>
      <c r="AO45" s="333">
        <v>71</v>
      </c>
      <c r="AP45" s="333">
        <v>55</v>
      </c>
      <c r="AQ45" s="333">
        <v>33</v>
      </c>
      <c r="AR45" s="333">
        <v>16</v>
      </c>
      <c r="AU45" s="333">
        <v>42</v>
      </c>
      <c r="AV45" s="406">
        <v>1803</v>
      </c>
    </row>
    <row r="46" spans="1:48" x14ac:dyDescent="0.2">
      <c r="A46" s="339">
        <v>45</v>
      </c>
      <c r="B46" s="340">
        <v>10992</v>
      </c>
      <c r="C46" s="341">
        <v>1589</v>
      </c>
      <c r="D46" s="339"/>
      <c r="E46" s="342">
        <v>649</v>
      </c>
      <c r="F46" s="340">
        <v>940</v>
      </c>
      <c r="G46" s="341">
        <f t="shared" si="1"/>
        <v>1589</v>
      </c>
      <c r="H46" s="339">
        <f t="shared" si="2"/>
        <v>0</v>
      </c>
      <c r="I46" s="339">
        <v>45</v>
      </c>
      <c r="J46" s="343">
        <v>940</v>
      </c>
      <c r="K46" s="343">
        <f t="shared" si="3"/>
        <v>54</v>
      </c>
      <c r="L46" s="343">
        <v>45</v>
      </c>
      <c r="M46" s="343">
        <v>886</v>
      </c>
      <c r="Q46" s="333">
        <v>43</v>
      </c>
      <c r="R46" s="333">
        <v>43</v>
      </c>
      <c r="S46" s="333">
        <v>1907</v>
      </c>
      <c r="T46" s="333">
        <v>7936</v>
      </c>
      <c r="U46" s="333">
        <v>1745</v>
      </c>
      <c r="V46" s="333">
        <v>1648</v>
      </c>
      <c r="W46" s="333">
        <v>1536</v>
      </c>
      <c r="X46" s="333">
        <v>1435</v>
      </c>
      <c r="Y46" s="333">
        <v>1352</v>
      </c>
      <c r="Z46" s="334">
        <v>1255</v>
      </c>
      <c r="AB46" s="333">
        <v>1171</v>
      </c>
      <c r="AC46" s="333">
        <v>1064</v>
      </c>
      <c r="AD46" s="333">
        <v>968</v>
      </c>
      <c r="AE46" s="333">
        <v>887</v>
      </c>
      <c r="AF46" s="333">
        <v>817</v>
      </c>
      <c r="AG46" s="333">
        <v>730</v>
      </c>
      <c r="AH46" s="333">
        <v>647</v>
      </c>
      <c r="AI46" s="333">
        <v>582</v>
      </c>
      <c r="AJ46" s="333">
        <v>517</v>
      </c>
      <c r="AK46" s="333">
        <v>410</v>
      </c>
      <c r="AL46" s="333">
        <v>352</v>
      </c>
      <c r="AM46" s="333">
        <v>294</v>
      </c>
      <c r="AN46" s="333">
        <v>220</v>
      </c>
      <c r="AO46" s="333">
        <v>172</v>
      </c>
      <c r="AP46" s="333">
        <v>111</v>
      </c>
      <c r="AQ46" s="333">
        <v>69</v>
      </c>
      <c r="AR46" s="333">
        <v>41</v>
      </c>
      <c r="AU46" s="333">
        <v>43</v>
      </c>
      <c r="AV46" s="406">
        <v>7936</v>
      </c>
    </row>
    <row r="47" spans="1:48" x14ac:dyDescent="0.2">
      <c r="A47" s="339">
        <v>46</v>
      </c>
      <c r="B47" s="340">
        <v>4389333</v>
      </c>
      <c r="C47" s="341">
        <v>73111</v>
      </c>
      <c r="D47" s="339"/>
      <c r="E47" s="342">
        <v>52017</v>
      </c>
      <c r="F47" s="340">
        <v>21094</v>
      </c>
      <c r="G47" s="341">
        <f t="shared" si="1"/>
        <v>73111</v>
      </c>
      <c r="H47" s="339">
        <f t="shared" si="2"/>
        <v>0</v>
      </c>
      <c r="I47" s="339">
        <v>46</v>
      </c>
      <c r="J47" s="343">
        <v>21094</v>
      </c>
      <c r="K47" s="343">
        <f t="shared" si="3"/>
        <v>550</v>
      </c>
      <c r="L47" s="343">
        <v>46</v>
      </c>
      <c r="M47" s="343">
        <v>20544</v>
      </c>
      <c r="Q47" s="333">
        <v>44</v>
      </c>
      <c r="R47" s="333">
        <v>44</v>
      </c>
      <c r="S47" s="333">
        <v>8229</v>
      </c>
      <c r="T47" s="333">
        <v>891</v>
      </c>
      <c r="U47" s="333">
        <v>8055</v>
      </c>
      <c r="V47" s="333">
        <v>7753</v>
      </c>
      <c r="W47" s="333">
        <v>7437</v>
      </c>
      <c r="X47" s="333">
        <v>7112</v>
      </c>
      <c r="Y47" s="333">
        <v>6710</v>
      </c>
      <c r="Z47" s="334">
        <v>6374</v>
      </c>
      <c r="AB47" s="333">
        <v>6046</v>
      </c>
      <c r="AC47" s="333">
        <v>5667</v>
      </c>
      <c r="AD47" s="333">
        <v>5235</v>
      </c>
      <c r="AE47" s="333">
        <v>4902</v>
      </c>
      <c r="AF47" s="333">
        <v>4544</v>
      </c>
      <c r="AG47" s="333">
        <v>4173</v>
      </c>
      <c r="AH47" s="333">
        <v>3732</v>
      </c>
      <c r="AI47" s="333">
        <v>3406</v>
      </c>
      <c r="AJ47" s="333">
        <v>3056</v>
      </c>
      <c r="AK47" s="333">
        <v>2530</v>
      </c>
      <c r="AL47" s="333">
        <v>2211</v>
      </c>
      <c r="AM47" s="333">
        <v>1877</v>
      </c>
      <c r="AN47" s="333">
        <v>1553</v>
      </c>
      <c r="AO47" s="333">
        <v>1198</v>
      </c>
      <c r="AP47" s="333">
        <v>866</v>
      </c>
      <c r="AQ47" s="333">
        <v>565</v>
      </c>
      <c r="AR47" s="333">
        <v>297</v>
      </c>
      <c r="AU47" s="333">
        <v>44</v>
      </c>
      <c r="AV47" s="333">
        <v>891</v>
      </c>
    </row>
    <row r="48" spans="1:48" x14ac:dyDescent="0.2">
      <c r="A48" s="339">
        <v>47</v>
      </c>
      <c r="B48" s="340">
        <v>396415</v>
      </c>
      <c r="C48" s="341">
        <v>19249</v>
      </c>
      <c r="D48" s="339"/>
      <c r="E48" s="342">
        <v>4453</v>
      </c>
      <c r="F48" s="340">
        <v>14796</v>
      </c>
      <c r="G48" s="341">
        <f t="shared" si="1"/>
        <v>19249</v>
      </c>
      <c r="H48" s="339">
        <f t="shared" si="2"/>
        <v>0</v>
      </c>
      <c r="I48" s="339">
        <v>47</v>
      </c>
      <c r="J48" s="343">
        <v>14796</v>
      </c>
      <c r="K48" s="343">
        <f t="shared" si="3"/>
        <v>883</v>
      </c>
      <c r="L48" s="343">
        <v>47</v>
      </c>
      <c r="M48" s="343">
        <v>13913</v>
      </c>
      <c r="Q48" s="333">
        <v>45</v>
      </c>
      <c r="R48" s="333">
        <v>45</v>
      </c>
      <c r="S48" s="333">
        <v>940</v>
      </c>
      <c r="T48" s="333">
        <v>20569</v>
      </c>
      <c r="U48" s="333">
        <v>874</v>
      </c>
      <c r="V48" s="333">
        <v>836</v>
      </c>
      <c r="W48" s="333">
        <v>784</v>
      </c>
      <c r="X48" s="333">
        <v>736</v>
      </c>
      <c r="Y48" s="333">
        <v>698</v>
      </c>
      <c r="Z48" s="334">
        <v>658</v>
      </c>
      <c r="AB48" s="333">
        <v>612</v>
      </c>
      <c r="AC48" s="333">
        <v>569</v>
      </c>
      <c r="AD48" s="333">
        <v>517</v>
      </c>
      <c r="AE48" s="333">
        <v>473</v>
      </c>
      <c r="AF48" s="333">
        <v>436</v>
      </c>
      <c r="AG48" s="333">
        <v>404</v>
      </c>
      <c r="AH48" s="333">
        <v>368</v>
      </c>
      <c r="AI48" s="333">
        <v>338</v>
      </c>
      <c r="AJ48" s="333">
        <v>293</v>
      </c>
      <c r="AK48" s="333">
        <v>239</v>
      </c>
      <c r="AL48" s="333">
        <v>215</v>
      </c>
      <c r="AM48" s="333">
        <v>183</v>
      </c>
      <c r="AN48" s="333">
        <v>145</v>
      </c>
      <c r="AO48" s="333">
        <v>114</v>
      </c>
      <c r="AP48" s="333">
        <v>85</v>
      </c>
      <c r="AQ48" s="333">
        <v>61</v>
      </c>
      <c r="AR48" s="333">
        <v>25</v>
      </c>
      <c r="AU48" s="333">
        <v>45</v>
      </c>
      <c r="AV48" s="406">
        <v>20569</v>
      </c>
    </row>
    <row r="49" spans="1:48" x14ac:dyDescent="0.2">
      <c r="A49" s="339">
        <v>48</v>
      </c>
      <c r="B49" s="340">
        <v>17390</v>
      </c>
      <c r="C49" s="341">
        <v>1204</v>
      </c>
      <c r="D49" s="339"/>
      <c r="E49" s="342">
        <v>545</v>
      </c>
      <c r="F49" s="340">
        <v>659</v>
      </c>
      <c r="G49" s="341">
        <f t="shared" si="1"/>
        <v>1204</v>
      </c>
      <c r="H49" s="339">
        <f t="shared" si="2"/>
        <v>0</v>
      </c>
      <c r="I49" s="339">
        <v>48</v>
      </c>
      <c r="J49" s="343">
        <v>659</v>
      </c>
      <c r="K49" s="343">
        <f t="shared" si="3"/>
        <v>38</v>
      </c>
      <c r="L49" s="343">
        <v>48</v>
      </c>
      <c r="M49" s="343">
        <v>621</v>
      </c>
      <c r="Q49" s="333">
        <v>46</v>
      </c>
      <c r="R49" s="333">
        <v>46</v>
      </c>
      <c r="S49" s="333">
        <v>21094</v>
      </c>
      <c r="T49" s="333">
        <v>13932</v>
      </c>
      <c r="U49" s="333">
        <v>20061</v>
      </c>
      <c r="V49" s="333">
        <v>19378</v>
      </c>
      <c r="W49" s="333">
        <v>18811</v>
      </c>
      <c r="X49" s="333">
        <v>18224</v>
      </c>
      <c r="Y49" s="333">
        <v>17607</v>
      </c>
      <c r="Z49" s="334">
        <v>17004</v>
      </c>
      <c r="AB49" s="333">
        <v>16397</v>
      </c>
      <c r="AC49" s="333">
        <v>15768</v>
      </c>
      <c r="AD49" s="333">
        <v>15204</v>
      </c>
      <c r="AE49" s="333">
        <v>14668</v>
      </c>
      <c r="AF49" s="333">
        <v>14197</v>
      </c>
      <c r="AG49" s="333">
        <v>13566</v>
      </c>
      <c r="AH49" s="333">
        <v>12877</v>
      </c>
      <c r="AI49" s="333">
        <v>11937</v>
      </c>
      <c r="AJ49" s="333">
        <v>11442</v>
      </c>
      <c r="AK49" s="333">
        <v>10207</v>
      </c>
      <c r="AL49" s="333">
        <v>9441</v>
      </c>
      <c r="AM49" s="333">
        <v>8199</v>
      </c>
      <c r="AN49" s="333">
        <v>6864</v>
      </c>
      <c r="AO49" s="333">
        <v>5477</v>
      </c>
      <c r="AP49" s="333">
        <v>4051</v>
      </c>
      <c r="AQ49" s="333">
        <v>2838</v>
      </c>
      <c r="AR49" s="333">
        <v>1475</v>
      </c>
      <c r="AU49" s="333">
        <v>46</v>
      </c>
      <c r="AV49" s="406">
        <v>13932</v>
      </c>
    </row>
    <row r="50" spans="1:48" x14ac:dyDescent="0.2">
      <c r="A50" s="339">
        <v>49</v>
      </c>
      <c r="B50" s="340">
        <v>154066</v>
      </c>
      <c r="C50" s="341">
        <v>2344</v>
      </c>
      <c r="D50" s="339"/>
      <c r="E50" s="342">
        <v>930</v>
      </c>
      <c r="F50" s="340">
        <v>1414</v>
      </c>
      <c r="G50" s="341">
        <f t="shared" si="1"/>
        <v>2344</v>
      </c>
      <c r="H50" s="339">
        <f t="shared" si="2"/>
        <v>0</v>
      </c>
      <c r="I50" s="339">
        <v>49</v>
      </c>
      <c r="J50" s="343">
        <v>1414</v>
      </c>
      <c r="K50" s="343">
        <f t="shared" si="3"/>
        <v>77</v>
      </c>
      <c r="L50" s="343">
        <v>49</v>
      </c>
      <c r="M50" s="343">
        <v>1337</v>
      </c>
      <c r="Q50" s="333">
        <v>47</v>
      </c>
      <c r="R50" s="333">
        <v>47</v>
      </c>
      <c r="S50" s="333">
        <v>14796</v>
      </c>
      <c r="T50" s="333">
        <v>636</v>
      </c>
      <c r="U50" s="333">
        <v>13098</v>
      </c>
      <c r="V50" s="333">
        <v>12209</v>
      </c>
      <c r="W50" s="333">
        <v>11392</v>
      </c>
      <c r="X50" s="333">
        <v>10496</v>
      </c>
      <c r="Y50" s="333">
        <v>9770</v>
      </c>
      <c r="Z50" s="334">
        <v>9051</v>
      </c>
      <c r="AB50" s="333">
        <v>8405</v>
      </c>
      <c r="AC50" s="333">
        <v>7656</v>
      </c>
      <c r="AD50" s="333">
        <v>6891</v>
      </c>
      <c r="AE50" s="333">
        <v>6170</v>
      </c>
      <c r="AF50" s="333">
        <v>5488</v>
      </c>
      <c r="AG50" s="333">
        <v>4883</v>
      </c>
      <c r="AH50" s="333">
        <v>4321</v>
      </c>
      <c r="AI50" s="333">
        <v>3776</v>
      </c>
      <c r="AJ50" s="333">
        <v>3302</v>
      </c>
      <c r="AK50" s="333">
        <v>2578</v>
      </c>
      <c r="AL50" s="333">
        <v>2232</v>
      </c>
      <c r="AM50" s="333">
        <v>1902</v>
      </c>
      <c r="AN50" s="333">
        <v>1599</v>
      </c>
      <c r="AO50" s="333">
        <v>1220</v>
      </c>
      <c r="AP50" s="333">
        <v>869</v>
      </c>
      <c r="AQ50" s="333">
        <v>554</v>
      </c>
      <c r="AR50" s="333">
        <v>301</v>
      </c>
      <c r="AU50" s="333">
        <v>47</v>
      </c>
      <c r="AV50" s="333">
        <v>636</v>
      </c>
    </row>
    <row r="51" spans="1:48" x14ac:dyDescent="0.2">
      <c r="A51" s="339">
        <v>50</v>
      </c>
      <c r="B51" s="340">
        <v>189986</v>
      </c>
      <c r="C51" s="341">
        <v>1097</v>
      </c>
      <c r="D51" s="339"/>
      <c r="E51" s="342">
        <v>414</v>
      </c>
      <c r="F51" s="340">
        <v>683</v>
      </c>
      <c r="G51" s="341">
        <f t="shared" si="1"/>
        <v>1097</v>
      </c>
      <c r="H51" s="339">
        <f t="shared" si="2"/>
        <v>0</v>
      </c>
      <c r="I51" s="339">
        <v>50</v>
      </c>
      <c r="J51" s="343">
        <v>683</v>
      </c>
      <c r="K51" s="343">
        <f t="shared" si="3"/>
        <v>44</v>
      </c>
      <c r="L51" s="343">
        <v>50</v>
      </c>
      <c r="M51" s="343">
        <v>639</v>
      </c>
      <c r="Q51" s="333">
        <v>48</v>
      </c>
      <c r="R51" s="333">
        <v>48</v>
      </c>
      <c r="S51" s="333">
        <v>659</v>
      </c>
      <c r="T51" s="333">
        <v>1387</v>
      </c>
      <c r="U51" s="333">
        <v>659</v>
      </c>
      <c r="V51" s="333">
        <v>615</v>
      </c>
      <c r="W51" s="333">
        <v>583</v>
      </c>
      <c r="X51" s="333">
        <v>543</v>
      </c>
      <c r="Y51" s="333">
        <v>517</v>
      </c>
      <c r="Z51" s="334">
        <v>471</v>
      </c>
      <c r="AB51" s="333">
        <v>444</v>
      </c>
      <c r="AC51" s="333">
        <v>403</v>
      </c>
      <c r="AD51" s="333">
        <v>366</v>
      </c>
      <c r="AE51" s="333">
        <v>342</v>
      </c>
      <c r="AF51" s="333">
        <v>317</v>
      </c>
      <c r="AG51" s="333">
        <v>287</v>
      </c>
      <c r="AH51" s="333">
        <v>263</v>
      </c>
      <c r="AI51" s="333">
        <v>234</v>
      </c>
      <c r="AJ51" s="333">
        <v>212</v>
      </c>
      <c r="AK51" s="333">
        <v>169</v>
      </c>
      <c r="AL51" s="333">
        <v>149</v>
      </c>
      <c r="AM51" s="333">
        <v>122</v>
      </c>
      <c r="AN51" s="333">
        <v>97</v>
      </c>
      <c r="AO51" s="333">
        <v>68</v>
      </c>
      <c r="AP51" s="333">
        <v>48</v>
      </c>
      <c r="AQ51" s="333">
        <v>34</v>
      </c>
      <c r="AR51" s="333">
        <v>19</v>
      </c>
      <c r="AU51" s="333">
        <v>48</v>
      </c>
      <c r="AV51" s="406">
        <v>1387</v>
      </c>
    </row>
    <row r="52" spans="1:48" x14ac:dyDescent="0.2">
      <c r="A52" s="339">
        <v>51</v>
      </c>
      <c r="B52" s="340">
        <v>655</v>
      </c>
      <c r="C52" s="341">
        <v>149</v>
      </c>
      <c r="D52" s="339"/>
      <c r="E52" s="342">
        <v>78</v>
      </c>
      <c r="F52" s="340">
        <v>71</v>
      </c>
      <c r="G52" s="341">
        <f t="shared" si="1"/>
        <v>149</v>
      </c>
      <c r="H52" s="339">
        <f t="shared" si="2"/>
        <v>0</v>
      </c>
      <c r="I52" s="339">
        <v>51</v>
      </c>
      <c r="J52" s="343">
        <v>71</v>
      </c>
      <c r="K52" s="343">
        <f t="shared" si="3"/>
        <v>3</v>
      </c>
      <c r="L52" s="343">
        <v>51</v>
      </c>
      <c r="M52" s="343">
        <v>68</v>
      </c>
      <c r="Q52" s="333">
        <v>49</v>
      </c>
      <c r="R52" s="333">
        <v>49</v>
      </c>
      <c r="S52" s="333">
        <v>1414</v>
      </c>
      <c r="T52" s="333">
        <v>647</v>
      </c>
      <c r="U52" s="333">
        <v>1357</v>
      </c>
      <c r="V52" s="333">
        <v>1282</v>
      </c>
      <c r="W52" s="333">
        <v>1216</v>
      </c>
      <c r="X52" s="333">
        <v>1155</v>
      </c>
      <c r="Y52" s="333">
        <v>1085</v>
      </c>
      <c r="Z52" s="334">
        <v>1003</v>
      </c>
      <c r="AB52" s="333">
        <v>952</v>
      </c>
      <c r="AC52" s="333">
        <v>878</v>
      </c>
      <c r="AD52" s="333">
        <v>803</v>
      </c>
      <c r="AE52" s="333">
        <v>737</v>
      </c>
      <c r="AF52" s="333">
        <v>675</v>
      </c>
      <c r="AG52" s="333">
        <v>616</v>
      </c>
      <c r="AH52" s="333">
        <v>562</v>
      </c>
      <c r="AI52" s="333">
        <v>516</v>
      </c>
      <c r="AJ52" s="333">
        <v>469</v>
      </c>
      <c r="AK52" s="333">
        <v>390</v>
      </c>
      <c r="AL52" s="333">
        <v>363</v>
      </c>
      <c r="AM52" s="333">
        <v>297</v>
      </c>
      <c r="AN52" s="333">
        <v>239</v>
      </c>
      <c r="AO52" s="333">
        <v>199</v>
      </c>
      <c r="AP52" s="333">
        <v>142</v>
      </c>
      <c r="AQ52" s="333">
        <v>93</v>
      </c>
      <c r="AR52" s="333">
        <v>41</v>
      </c>
      <c r="AU52" s="333">
        <v>49</v>
      </c>
      <c r="AV52" s="333">
        <v>647</v>
      </c>
    </row>
    <row r="53" spans="1:48" x14ac:dyDescent="0.2">
      <c r="A53" s="339">
        <v>52</v>
      </c>
      <c r="B53" s="340">
        <v>59205</v>
      </c>
      <c r="C53" s="341">
        <v>12325</v>
      </c>
      <c r="D53" s="339"/>
      <c r="E53" s="342">
        <v>5887</v>
      </c>
      <c r="F53" s="340">
        <v>6438</v>
      </c>
      <c r="G53" s="341">
        <f t="shared" si="1"/>
        <v>12325</v>
      </c>
      <c r="H53" s="339">
        <f t="shared" si="2"/>
        <v>0</v>
      </c>
      <c r="I53" s="339">
        <v>52</v>
      </c>
      <c r="J53" s="343">
        <v>6438</v>
      </c>
      <c r="K53" s="343">
        <f t="shared" si="3"/>
        <v>325</v>
      </c>
      <c r="L53" s="343">
        <v>52</v>
      </c>
      <c r="M53" s="343">
        <v>6113</v>
      </c>
      <c r="Q53" s="333">
        <v>50</v>
      </c>
      <c r="R53" s="333">
        <v>50</v>
      </c>
      <c r="S53" s="333">
        <v>683</v>
      </c>
      <c r="T53" s="333">
        <v>68</v>
      </c>
      <c r="U53" s="333">
        <v>654</v>
      </c>
      <c r="V53" s="333">
        <v>624</v>
      </c>
      <c r="W53" s="333">
        <v>591</v>
      </c>
      <c r="X53" s="333">
        <v>561</v>
      </c>
      <c r="Y53" s="333">
        <v>528</v>
      </c>
      <c r="Z53" s="334">
        <v>488</v>
      </c>
      <c r="AB53" s="333">
        <v>445</v>
      </c>
      <c r="AC53" s="333">
        <v>412</v>
      </c>
      <c r="AD53" s="333">
        <v>380</v>
      </c>
      <c r="AE53" s="333">
        <v>340</v>
      </c>
      <c r="AF53" s="333">
        <v>308</v>
      </c>
      <c r="AG53" s="333">
        <v>276</v>
      </c>
      <c r="AH53" s="333">
        <v>255</v>
      </c>
      <c r="AI53" s="333">
        <v>228</v>
      </c>
      <c r="AJ53" s="333">
        <v>200</v>
      </c>
      <c r="AK53" s="333">
        <v>168</v>
      </c>
      <c r="AL53" s="333">
        <v>144</v>
      </c>
      <c r="AM53" s="333">
        <v>121</v>
      </c>
      <c r="AN53" s="333">
        <v>97</v>
      </c>
      <c r="AO53" s="333">
        <v>71</v>
      </c>
      <c r="AP53" s="333">
        <v>49</v>
      </c>
      <c r="AQ53" s="333">
        <v>38</v>
      </c>
      <c r="AR53" s="333">
        <v>20</v>
      </c>
      <c r="AU53" s="333">
        <v>50</v>
      </c>
      <c r="AV53" s="333">
        <v>68</v>
      </c>
    </row>
    <row r="54" spans="1:48" x14ac:dyDescent="0.2">
      <c r="A54" s="339">
        <v>53</v>
      </c>
      <c r="B54" s="340">
        <v>21821</v>
      </c>
      <c r="C54" s="341">
        <v>1195</v>
      </c>
      <c r="D54" s="339"/>
      <c r="E54" s="342">
        <v>529</v>
      </c>
      <c r="F54" s="340">
        <v>666</v>
      </c>
      <c r="G54" s="341">
        <f t="shared" si="1"/>
        <v>1195</v>
      </c>
      <c r="H54" s="339">
        <f t="shared" si="2"/>
        <v>0</v>
      </c>
      <c r="I54" s="339">
        <v>53</v>
      </c>
      <c r="J54" s="343">
        <v>666</v>
      </c>
      <c r="K54" s="343">
        <f t="shared" si="3"/>
        <v>32</v>
      </c>
      <c r="L54" s="343">
        <v>53</v>
      </c>
      <c r="M54" s="343">
        <v>634</v>
      </c>
      <c r="Q54" s="333">
        <v>51</v>
      </c>
      <c r="R54" s="333">
        <v>51</v>
      </c>
      <c r="S54" s="333">
        <v>71</v>
      </c>
      <c r="T54" s="333">
        <v>6124</v>
      </c>
      <c r="U54" s="333">
        <v>73</v>
      </c>
      <c r="V54" s="333">
        <v>68</v>
      </c>
      <c r="W54" s="333">
        <v>59</v>
      </c>
      <c r="X54" s="333">
        <v>55</v>
      </c>
      <c r="Y54" s="333">
        <v>50</v>
      </c>
      <c r="Z54" s="334">
        <v>48</v>
      </c>
      <c r="AB54" s="333">
        <v>44</v>
      </c>
      <c r="AC54" s="333">
        <v>43</v>
      </c>
      <c r="AD54" s="333">
        <v>42</v>
      </c>
      <c r="AE54" s="333">
        <v>41</v>
      </c>
      <c r="AF54" s="333">
        <v>40</v>
      </c>
      <c r="AG54" s="333">
        <v>38</v>
      </c>
      <c r="AH54" s="333">
        <v>32</v>
      </c>
      <c r="AI54" s="333">
        <v>30</v>
      </c>
      <c r="AJ54" s="333">
        <v>27</v>
      </c>
      <c r="AK54" s="333">
        <v>20</v>
      </c>
      <c r="AL54" s="333">
        <v>16</v>
      </c>
      <c r="AM54" s="333">
        <v>12</v>
      </c>
      <c r="AN54" s="333">
        <v>8</v>
      </c>
      <c r="AO54" s="333">
        <v>8</v>
      </c>
      <c r="AP54" s="333">
        <v>5</v>
      </c>
      <c r="AQ54" s="333">
        <v>4</v>
      </c>
      <c r="AR54" s="333">
        <v>2</v>
      </c>
      <c r="AU54" s="333">
        <v>51</v>
      </c>
      <c r="AV54" s="406">
        <v>6124</v>
      </c>
    </row>
    <row r="55" spans="1:48" x14ac:dyDescent="0.2">
      <c r="A55" s="339">
        <v>54</v>
      </c>
      <c r="B55" s="340">
        <v>685185</v>
      </c>
      <c r="C55" s="341">
        <v>1746</v>
      </c>
      <c r="D55" s="339"/>
      <c r="E55" s="342">
        <v>849</v>
      </c>
      <c r="F55" s="340">
        <v>897</v>
      </c>
      <c r="G55" s="341">
        <f t="shared" si="1"/>
        <v>1746</v>
      </c>
      <c r="H55" s="339">
        <f t="shared" si="2"/>
        <v>0</v>
      </c>
      <c r="I55" s="339">
        <v>54</v>
      </c>
      <c r="J55" s="343">
        <v>897</v>
      </c>
      <c r="K55" s="343">
        <f t="shared" si="3"/>
        <v>12</v>
      </c>
      <c r="L55" s="343">
        <v>54</v>
      </c>
      <c r="M55" s="343">
        <v>885</v>
      </c>
      <c r="Q55" s="333">
        <v>52</v>
      </c>
      <c r="R55" s="333">
        <v>52</v>
      </c>
      <c r="S55" s="333">
        <v>6438</v>
      </c>
      <c r="T55" s="333">
        <v>643</v>
      </c>
      <c r="U55" s="333">
        <v>5947</v>
      </c>
      <c r="V55" s="333">
        <v>5672</v>
      </c>
      <c r="W55" s="333">
        <v>5406</v>
      </c>
      <c r="X55" s="333">
        <v>5132</v>
      </c>
      <c r="Y55" s="333">
        <v>4872</v>
      </c>
      <c r="Z55" s="334">
        <v>4643</v>
      </c>
      <c r="AB55" s="333">
        <v>4351</v>
      </c>
      <c r="AC55" s="333">
        <v>4060</v>
      </c>
      <c r="AD55" s="333">
        <v>3791</v>
      </c>
      <c r="AE55" s="333">
        <v>3504</v>
      </c>
      <c r="AF55" s="333">
        <v>3219</v>
      </c>
      <c r="AG55" s="333">
        <v>2938</v>
      </c>
      <c r="AH55" s="333">
        <v>2695</v>
      </c>
      <c r="AI55" s="333">
        <v>2454</v>
      </c>
      <c r="AJ55" s="333">
        <v>2213</v>
      </c>
      <c r="AK55" s="333">
        <v>1857</v>
      </c>
      <c r="AL55" s="333">
        <v>1614</v>
      </c>
      <c r="AM55" s="333">
        <v>1395</v>
      </c>
      <c r="AN55" s="333">
        <v>1101</v>
      </c>
      <c r="AO55" s="333">
        <v>844</v>
      </c>
      <c r="AP55" s="333">
        <v>629</v>
      </c>
      <c r="AQ55" s="333">
        <v>443</v>
      </c>
      <c r="AR55" s="333">
        <v>209</v>
      </c>
      <c r="AU55" s="333">
        <v>52</v>
      </c>
      <c r="AV55" s="333">
        <v>643</v>
      </c>
    </row>
    <row r="56" spans="1:48" x14ac:dyDescent="0.2">
      <c r="A56" s="339">
        <v>55</v>
      </c>
      <c r="B56" s="340">
        <v>9553</v>
      </c>
      <c r="C56" s="341">
        <v>666</v>
      </c>
      <c r="D56" s="339"/>
      <c r="E56" s="342">
        <v>245</v>
      </c>
      <c r="F56" s="340">
        <v>421</v>
      </c>
      <c r="G56" s="341">
        <f t="shared" si="1"/>
        <v>666</v>
      </c>
      <c r="H56" s="339">
        <f t="shared" si="2"/>
        <v>0</v>
      </c>
      <c r="I56" s="339">
        <v>55</v>
      </c>
      <c r="J56" s="343">
        <v>421</v>
      </c>
      <c r="K56" s="343">
        <f t="shared" si="3"/>
        <v>21</v>
      </c>
      <c r="L56" s="343">
        <v>55</v>
      </c>
      <c r="M56" s="343">
        <v>400</v>
      </c>
      <c r="Q56" s="333">
        <v>53</v>
      </c>
      <c r="R56" s="333">
        <v>53</v>
      </c>
      <c r="S56" s="333">
        <v>666</v>
      </c>
      <c r="T56" s="333">
        <v>887</v>
      </c>
      <c r="U56" s="333">
        <v>625</v>
      </c>
      <c r="V56" s="333">
        <v>604</v>
      </c>
      <c r="W56" s="333">
        <v>564</v>
      </c>
      <c r="X56" s="333">
        <v>531</v>
      </c>
      <c r="Y56" s="333">
        <v>494</v>
      </c>
      <c r="Z56" s="334">
        <v>469</v>
      </c>
      <c r="AB56" s="333">
        <v>435</v>
      </c>
      <c r="AC56" s="333">
        <v>409</v>
      </c>
      <c r="AD56" s="333">
        <v>384</v>
      </c>
      <c r="AE56" s="333">
        <v>353</v>
      </c>
      <c r="AF56" s="333">
        <v>323</v>
      </c>
      <c r="AG56" s="333">
        <v>287</v>
      </c>
      <c r="AH56" s="333">
        <v>266</v>
      </c>
      <c r="AI56" s="333">
        <v>240</v>
      </c>
      <c r="AJ56" s="333">
        <v>220</v>
      </c>
      <c r="AK56" s="333">
        <v>164</v>
      </c>
      <c r="AL56" s="333">
        <v>139</v>
      </c>
      <c r="AM56" s="333">
        <v>122</v>
      </c>
      <c r="AN56" s="333">
        <v>98</v>
      </c>
      <c r="AO56" s="333">
        <v>67</v>
      </c>
      <c r="AP56" s="333">
        <v>51</v>
      </c>
      <c r="AQ56" s="333">
        <v>36</v>
      </c>
      <c r="AR56" s="333">
        <v>16</v>
      </c>
      <c r="AU56" s="333">
        <v>53</v>
      </c>
      <c r="AV56" s="333">
        <v>887</v>
      </c>
    </row>
    <row r="57" spans="1:48" x14ac:dyDescent="0.2">
      <c r="A57" s="339">
        <v>56</v>
      </c>
      <c r="B57" s="340">
        <v>298521</v>
      </c>
      <c r="C57" s="341">
        <v>16229</v>
      </c>
      <c r="D57" s="339"/>
      <c r="E57" s="342">
        <v>6732</v>
      </c>
      <c r="F57" s="340">
        <v>9497</v>
      </c>
      <c r="G57" s="341">
        <f t="shared" si="1"/>
        <v>16229</v>
      </c>
      <c r="H57" s="339">
        <f t="shared" si="2"/>
        <v>0</v>
      </c>
      <c r="I57" s="339">
        <v>56</v>
      </c>
      <c r="J57" s="343">
        <v>9497</v>
      </c>
      <c r="K57" s="343">
        <f t="shared" si="3"/>
        <v>453</v>
      </c>
      <c r="L57" s="343">
        <v>56</v>
      </c>
      <c r="M57" s="343">
        <v>9044</v>
      </c>
      <c r="Q57" s="333">
        <v>54</v>
      </c>
      <c r="R57" s="333">
        <v>54</v>
      </c>
      <c r="S57" s="333">
        <v>897</v>
      </c>
      <c r="T57" s="333">
        <v>403</v>
      </c>
      <c r="U57" s="333">
        <v>870</v>
      </c>
      <c r="V57" s="333">
        <v>841</v>
      </c>
      <c r="W57" s="333">
        <v>823</v>
      </c>
      <c r="X57" s="333">
        <v>800</v>
      </c>
      <c r="Y57" s="333">
        <v>764</v>
      </c>
      <c r="Z57" s="334">
        <v>727</v>
      </c>
      <c r="AB57" s="333">
        <v>678</v>
      </c>
      <c r="AC57" s="333">
        <v>625</v>
      </c>
      <c r="AD57" s="333">
        <v>589</v>
      </c>
      <c r="AE57" s="333">
        <v>548</v>
      </c>
      <c r="AF57" s="333">
        <v>508</v>
      </c>
      <c r="AG57" s="333">
        <v>468</v>
      </c>
      <c r="AH57" s="333">
        <v>428</v>
      </c>
      <c r="AI57" s="333">
        <v>396</v>
      </c>
      <c r="AJ57" s="333">
        <v>363</v>
      </c>
      <c r="AK57" s="333">
        <v>320</v>
      </c>
      <c r="AL57" s="333">
        <v>284</v>
      </c>
      <c r="AM57" s="333">
        <v>264</v>
      </c>
      <c r="AN57" s="333">
        <v>219</v>
      </c>
      <c r="AO57" s="333">
        <v>181</v>
      </c>
      <c r="AP57" s="333">
        <v>137</v>
      </c>
      <c r="AQ57" s="333">
        <v>82</v>
      </c>
      <c r="AR57" s="333">
        <v>45</v>
      </c>
      <c r="AU57" s="333">
        <v>54</v>
      </c>
      <c r="AV57" s="333">
        <v>403</v>
      </c>
    </row>
    <row r="58" spans="1:48" x14ac:dyDescent="0.2">
      <c r="A58" s="339">
        <v>57</v>
      </c>
      <c r="B58" s="340">
        <v>22222</v>
      </c>
      <c r="C58" s="341">
        <v>1334</v>
      </c>
      <c r="D58" s="339"/>
      <c r="E58" s="342">
        <v>843</v>
      </c>
      <c r="F58" s="340">
        <v>491</v>
      </c>
      <c r="G58" s="341">
        <f t="shared" si="1"/>
        <v>1334</v>
      </c>
      <c r="H58" s="339">
        <f t="shared" si="2"/>
        <v>0</v>
      </c>
      <c r="I58" s="339">
        <v>57</v>
      </c>
      <c r="J58" s="343">
        <v>491</v>
      </c>
      <c r="K58" s="343">
        <f t="shared" si="3"/>
        <v>10</v>
      </c>
      <c r="L58" s="343">
        <v>57</v>
      </c>
      <c r="M58" s="343">
        <v>481</v>
      </c>
      <c r="Q58" s="333">
        <v>55</v>
      </c>
      <c r="R58" s="333">
        <v>55</v>
      </c>
      <c r="S58" s="333">
        <v>421</v>
      </c>
      <c r="T58" s="333">
        <v>9102</v>
      </c>
      <c r="U58" s="333">
        <v>397</v>
      </c>
      <c r="V58" s="333">
        <v>379</v>
      </c>
      <c r="W58" s="333">
        <v>358</v>
      </c>
      <c r="X58" s="333">
        <v>324</v>
      </c>
      <c r="Y58" s="333">
        <v>299</v>
      </c>
      <c r="Z58" s="334">
        <v>281</v>
      </c>
      <c r="AB58" s="333">
        <v>264</v>
      </c>
      <c r="AC58" s="333">
        <v>249</v>
      </c>
      <c r="AD58" s="333">
        <v>217</v>
      </c>
      <c r="AE58" s="333">
        <v>204</v>
      </c>
      <c r="AF58" s="333">
        <v>190</v>
      </c>
      <c r="AG58" s="333">
        <v>173</v>
      </c>
      <c r="AH58" s="333">
        <v>160</v>
      </c>
      <c r="AI58" s="333">
        <v>148</v>
      </c>
      <c r="AJ58" s="333">
        <v>129</v>
      </c>
      <c r="AK58" s="333">
        <v>109</v>
      </c>
      <c r="AL58" s="333">
        <v>91</v>
      </c>
      <c r="AM58" s="333">
        <v>78</v>
      </c>
      <c r="AN58" s="333">
        <v>62</v>
      </c>
      <c r="AO58" s="333">
        <v>49</v>
      </c>
      <c r="AP58" s="333">
        <v>37</v>
      </c>
      <c r="AQ58" s="333">
        <v>29</v>
      </c>
      <c r="AR58" s="333">
        <v>13</v>
      </c>
      <c r="AU58" s="333">
        <v>55</v>
      </c>
      <c r="AV58" s="406">
        <v>9102</v>
      </c>
    </row>
    <row r="59" spans="1:48" x14ac:dyDescent="0.2">
      <c r="A59" s="339">
        <v>58</v>
      </c>
      <c r="B59" s="340">
        <v>8168</v>
      </c>
      <c r="C59" s="341">
        <v>1292</v>
      </c>
      <c r="D59" s="339"/>
      <c r="E59" s="342">
        <v>454</v>
      </c>
      <c r="F59" s="340">
        <v>838</v>
      </c>
      <c r="G59" s="341">
        <f t="shared" si="1"/>
        <v>1292</v>
      </c>
      <c r="H59" s="339">
        <f t="shared" si="2"/>
        <v>0</v>
      </c>
      <c r="I59" s="339">
        <v>58</v>
      </c>
      <c r="J59" s="343">
        <v>838</v>
      </c>
      <c r="K59" s="343">
        <f t="shared" si="3"/>
        <v>44</v>
      </c>
      <c r="L59" s="343">
        <v>58</v>
      </c>
      <c r="M59" s="343">
        <v>794</v>
      </c>
      <c r="Q59" s="333">
        <v>56</v>
      </c>
      <c r="R59" s="333">
        <v>56</v>
      </c>
      <c r="S59" s="333">
        <v>9497</v>
      </c>
      <c r="T59" s="333">
        <v>2</v>
      </c>
      <c r="U59" s="333">
        <v>8664</v>
      </c>
      <c r="V59" s="333">
        <v>8251</v>
      </c>
      <c r="W59" s="333">
        <v>7844</v>
      </c>
      <c r="X59" s="333">
        <v>7473</v>
      </c>
      <c r="Y59" s="333">
        <v>7094</v>
      </c>
      <c r="Z59" s="334">
        <v>6740</v>
      </c>
      <c r="AB59" s="333">
        <v>6373</v>
      </c>
      <c r="AC59" s="333">
        <v>5977</v>
      </c>
      <c r="AD59" s="333">
        <v>5489</v>
      </c>
      <c r="AE59" s="333">
        <v>5092</v>
      </c>
      <c r="AF59" s="333">
        <v>4665</v>
      </c>
      <c r="AG59" s="333">
        <v>4266</v>
      </c>
      <c r="AH59" s="333">
        <v>3835</v>
      </c>
      <c r="AI59" s="333">
        <v>3481</v>
      </c>
      <c r="AJ59" s="333">
        <v>3117</v>
      </c>
      <c r="AK59" s="333">
        <v>2483</v>
      </c>
      <c r="AL59" s="333">
        <v>2235</v>
      </c>
      <c r="AM59" s="333">
        <v>1880</v>
      </c>
      <c r="AN59" s="333">
        <v>1554</v>
      </c>
      <c r="AO59" s="333">
        <v>1203</v>
      </c>
      <c r="AP59" s="333">
        <v>852</v>
      </c>
      <c r="AQ59" s="333">
        <v>554</v>
      </c>
      <c r="AR59" s="333">
        <v>273</v>
      </c>
      <c r="AU59" s="333">
        <v>56</v>
      </c>
      <c r="AV59" s="333">
        <v>2</v>
      </c>
    </row>
    <row r="60" spans="1:48" x14ac:dyDescent="0.2">
      <c r="A60" s="339">
        <v>59</v>
      </c>
      <c r="B60" s="340">
        <v>19989</v>
      </c>
      <c r="C60" s="341">
        <v>1558</v>
      </c>
      <c r="D60" s="339"/>
      <c r="E60" s="342">
        <v>1052</v>
      </c>
      <c r="F60" s="340">
        <v>506</v>
      </c>
      <c r="G60" s="341">
        <f t="shared" si="1"/>
        <v>1558</v>
      </c>
      <c r="H60" s="339">
        <f t="shared" si="2"/>
        <v>0</v>
      </c>
      <c r="I60" s="339">
        <v>59</v>
      </c>
      <c r="J60" s="343">
        <v>506</v>
      </c>
      <c r="K60" s="343">
        <f t="shared" si="3"/>
        <v>13</v>
      </c>
      <c r="L60" s="343">
        <v>59</v>
      </c>
      <c r="M60" s="343">
        <v>493</v>
      </c>
      <c r="Q60" s="333">
        <v>57</v>
      </c>
      <c r="R60" s="333">
        <v>57</v>
      </c>
      <c r="S60" s="333">
        <v>491</v>
      </c>
      <c r="T60" s="333">
        <v>4982</v>
      </c>
      <c r="U60" s="333">
        <v>470</v>
      </c>
      <c r="V60" s="333">
        <v>452</v>
      </c>
      <c r="W60" s="333">
        <v>431</v>
      </c>
      <c r="X60" s="333">
        <v>415</v>
      </c>
      <c r="Y60" s="333">
        <v>398</v>
      </c>
      <c r="Z60" s="334">
        <v>372</v>
      </c>
      <c r="AB60" s="333">
        <v>356</v>
      </c>
      <c r="AC60" s="333">
        <v>323</v>
      </c>
      <c r="AD60" s="333">
        <v>309</v>
      </c>
      <c r="AE60" s="333">
        <v>281</v>
      </c>
      <c r="AF60" s="333">
        <v>266</v>
      </c>
      <c r="AG60" s="333">
        <v>252</v>
      </c>
      <c r="AH60" s="333">
        <v>233</v>
      </c>
      <c r="AI60" s="333">
        <v>213</v>
      </c>
      <c r="AJ60" s="333">
        <v>192</v>
      </c>
      <c r="AK60" s="333">
        <v>146</v>
      </c>
      <c r="AL60" s="333">
        <v>138</v>
      </c>
      <c r="AM60" s="333">
        <v>122</v>
      </c>
      <c r="AN60" s="333">
        <v>98</v>
      </c>
      <c r="AO60" s="333">
        <v>81</v>
      </c>
      <c r="AP60" s="333">
        <v>70</v>
      </c>
      <c r="AQ60" s="333">
        <v>42</v>
      </c>
      <c r="AR60" s="333">
        <v>14</v>
      </c>
      <c r="AU60" s="333">
        <v>58</v>
      </c>
      <c r="AV60" s="406">
        <v>4982</v>
      </c>
    </row>
    <row r="61" spans="1:48" x14ac:dyDescent="0.2">
      <c r="A61" s="339">
        <v>60</v>
      </c>
      <c r="B61" s="340">
        <v>51096</v>
      </c>
      <c r="C61" s="341">
        <v>6731</v>
      </c>
      <c r="D61" s="339"/>
      <c r="E61" s="342">
        <v>1456</v>
      </c>
      <c r="F61" s="340">
        <v>5275</v>
      </c>
      <c r="G61" s="341">
        <f t="shared" si="1"/>
        <v>6731</v>
      </c>
      <c r="H61" s="339">
        <f t="shared" si="2"/>
        <v>0</v>
      </c>
      <c r="I61" s="339">
        <v>60</v>
      </c>
      <c r="J61" s="343">
        <v>5275</v>
      </c>
      <c r="K61" s="343">
        <f t="shared" si="3"/>
        <v>317</v>
      </c>
      <c r="L61" s="343">
        <v>60</v>
      </c>
      <c r="M61" s="343">
        <v>4958</v>
      </c>
      <c r="Q61" s="333">
        <v>58</v>
      </c>
      <c r="R61" s="333">
        <v>58</v>
      </c>
      <c r="S61" s="333">
        <v>838</v>
      </c>
      <c r="T61" s="333">
        <v>33053</v>
      </c>
      <c r="U61" s="333">
        <v>765</v>
      </c>
      <c r="V61" s="333">
        <v>725</v>
      </c>
      <c r="W61" s="333">
        <v>687</v>
      </c>
      <c r="X61" s="333">
        <v>650</v>
      </c>
      <c r="Y61" s="333">
        <v>616</v>
      </c>
      <c r="Z61" s="334">
        <v>582</v>
      </c>
      <c r="AB61" s="333">
        <v>542</v>
      </c>
      <c r="AC61" s="333">
        <v>498</v>
      </c>
      <c r="AD61" s="333">
        <v>467</v>
      </c>
      <c r="AE61" s="333">
        <v>439</v>
      </c>
      <c r="AF61" s="333">
        <v>395</v>
      </c>
      <c r="AG61" s="333">
        <v>380</v>
      </c>
      <c r="AH61" s="333">
        <v>328</v>
      </c>
      <c r="AI61" s="333">
        <v>273</v>
      </c>
      <c r="AJ61" s="333">
        <v>236</v>
      </c>
      <c r="AK61" s="333">
        <v>193</v>
      </c>
      <c r="AL61" s="333">
        <v>148</v>
      </c>
      <c r="AM61" s="333">
        <v>121</v>
      </c>
      <c r="AN61" s="333">
        <v>96</v>
      </c>
      <c r="AO61" s="333">
        <v>71</v>
      </c>
      <c r="AP61" s="333">
        <v>56</v>
      </c>
      <c r="AQ61" s="333">
        <v>39</v>
      </c>
      <c r="AR61" s="333">
        <v>19</v>
      </c>
      <c r="AU61" s="333">
        <v>60</v>
      </c>
      <c r="AV61" s="406">
        <v>33053</v>
      </c>
    </row>
    <row r="62" spans="1:48" x14ac:dyDescent="0.2">
      <c r="A62" s="339">
        <v>61</v>
      </c>
      <c r="B62" s="340">
        <v>221437</v>
      </c>
      <c r="C62" s="341">
        <v>44889</v>
      </c>
      <c r="D62" s="339"/>
      <c r="E62" s="342">
        <v>9968</v>
      </c>
      <c r="F62" s="340">
        <v>34921</v>
      </c>
      <c r="G62" s="341">
        <f t="shared" si="1"/>
        <v>44889</v>
      </c>
      <c r="H62" s="339">
        <f t="shared" si="2"/>
        <v>0</v>
      </c>
      <c r="I62" s="339">
        <v>61</v>
      </c>
      <c r="J62" s="343">
        <v>34921</v>
      </c>
      <c r="K62" s="343">
        <f t="shared" si="3"/>
        <v>1948</v>
      </c>
      <c r="L62" s="343">
        <v>61</v>
      </c>
      <c r="M62" s="343">
        <v>32973</v>
      </c>
      <c r="Q62" s="333">
        <v>59</v>
      </c>
      <c r="R62" s="333">
        <v>59</v>
      </c>
      <c r="S62" s="333">
        <v>506</v>
      </c>
      <c r="T62" s="333">
        <v>2353</v>
      </c>
      <c r="U62" s="333">
        <v>479</v>
      </c>
      <c r="V62" s="333">
        <v>459</v>
      </c>
      <c r="W62" s="333">
        <v>437</v>
      </c>
      <c r="X62" s="333">
        <v>423</v>
      </c>
      <c r="Y62" s="333">
        <v>405</v>
      </c>
      <c r="Z62" s="334">
        <v>382</v>
      </c>
      <c r="AB62" s="333">
        <v>357</v>
      </c>
      <c r="AC62" s="333">
        <v>331</v>
      </c>
      <c r="AD62" s="333">
        <v>313</v>
      </c>
      <c r="AE62" s="333">
        <v>287</v>
      </c>
      <c r="AF62" s="333">
        <v>269</v>
      </c>
      <c r="AG62" s="333">
        <v>250</v>
      </c>
      <c r="AH62" s="333">
        <v>237</v>
      </c>
      <c r="AI62" s="333">
        <v>218</v>
      </c>
      <c r="AJ62" s="333">
        <v>197</v>
      </c>
      <c r="AK62" s="333">
        <v>161</v>
      </c>
      <c r="AL62" s="333">
        <v>134</v>
      </c>
      <c r="AM62" s="333">
        <v>121</v>
      </c>
      <c r="AN62" s="333">
        <v>97</v>
      </c>
      <c r="AO62" s="333">
        <v>79</v>
      </c>
      <c r="AP62" s="333">
        <v>67</v>
      </c>
      <c r="AQ62" s="333">
        <v>40</v>
      </c>
      <c r="AR62" s="333">
        <v>15</v>
      </c>
      <c r="AU62" s="333">
        <v>61</v>
      </c>
      <c r="AV62" s="406">
        <v>2353</v>
      </c>
    </row>
    <row r="63" spans="1:48" x14ac:dyDescent="0.2">
      <c r="A63" s="339">
        <v>62</v>
      </c>
      <c r="B63" s="340">
        <v>31084</v>
      </c>
      <c r="C63" s="341">
        <v>4028</v>
      </c>
      <c r="D63" s="339"/>
      <c r="E63" s="342">
        <v>1567</v>
      </c>
      <c r="F63" s="340">
        <v>2461</v>
      </c>
      <c r="G63" s="341">
        <f t="shared" si="1"/>
        <v>4028</v>
      </c>
      <c r="H63" s="339">
        <f t="shared" si="2"/>
        <v>0</v>
      </c>
      <c r="I63" s="339">
        <v>62</v>
      </c>
      <c r="J63" s="343">
        <v>2461</v>
      </c>
      <c r="K63" s="343">
        <f t="shared" si="3"/>
        <v>114</v>
      </c>
      <c r="L63" s="343">
        <v>62</v>
      </c>
      <c r="M63" s="343">
        <v>2347</v>
      </c>
      <c r="Q63" s="333">
        <v>60</v>
      </c>
      <c r="R63" s="333">
        <v>60</v>
      </c>
      <c r="S63" s="333">
        <v>5275</v>
      </c>
      <c r="T63" s="333">
        <v>440</v>
      </c>
      <c r="U63" s="333">
        <v>4775</v>
      </c>
      <c r="V63" s="333">
        <v>4485</v>
      </c>
      <c r="W63" s="333">
        <v>4252</v>
      </c>
      <c r="X63" s="333">
        <v>4001</v>
      </c>
      <c r="Y63" s="333">
        <v>3761</v>
      </c>
      <c r="Z63" s="334">
        <v>3525</v>
      </c>
      <c r="AB63" s="333">
        <v>3346</v>
      </c>
      <c r="AC63" s="333">
        <v>3064</v>
      </c>
      <c r="AD63" s="333">
        <v>2817</v>
      </c>
      <c r="AE63" s="333">
        <v>2596</v>
      </c>
      <c r="AF63" s="333">
        <v>2378</v>
      </c>
      <c r="AG63" s="333">
        <v>2125</v>
      </c>
      <c r="AH63" s="333">
        <v>1920</v>
      </c>
      <c r="AI63" s="333">
        <v>1715</v>
      </c>
      <c r="AJ63" s="333">
        <v>1485</v>
      </c>
      <c r="AK63" s="333">
        <v>1163</v>
      </c>
      <c r="AL63" s="333">
        <v>878</v>
      </c>
      <c r="AM63" s="333">
        <v>716</v>
      </c>
      <c r="AN63" s="333">
        <v>520</v>
      </c>
      <c r="AO63" s="333">
        <v>350</v>
      </c>
      <c r="AP63" s="333">
        <v>240</v>
      </c>
      <c r="AQ63" s="333">
        <v>160</v>
      </c>
      <c r="AR63" s="333">
        <v>78</v>
      </c>
      <c r="AU63" s="333">
        <v>62</v>
      </c>
      <c r="AV63" s="333">
        <v>440</v>
      </c>
    </row>
    <row r="64" spans="1:48" x14ac:dyDescent="0.2">
      <c r="A64" s="339">
        <v>63</v>
      </c>
      <c r="B64" s="340">
        <v>1911</v>
      </c>
      <c r="C64" s="341">
        <v>659</v>
      </c>
      <c r="D64" s="339"/>
      <c r="E64" s="342">
        <v>192</v>
      </c>
      <c r="F64" s="340">
        <v>467</v>
      </c>
      <c r="G64" s="341">
        <f t="shared" si="1"/>
        <v>659</v>
      </c>
      <c r="H64" s="339">
        <f t="shared" si="2"/>
        <v>0</v>
      </c>
      <c r="I64" s="339">
        <v>63</v>
      </c>
      <c r="J64" s="343">
        <v>467</v>
      </c>
      <c r="K64" s="343">
        <f t="shared" si="3"/>
        <v>29</v>
      </c>
      <c r="L64" s="343">
        <v>63</v>
      </c>
      <c r="M64" s="343">
        <v>438</v>
      </c>
      <c r="Q64" s="333">
        <v>61</v>
      </c>
      <c r="R64" s="333">
        <v>61</v>
      </c>
      <c r="S64" s="333">
        <v>34921</v>
      </c>
      <c r="T64" s="333">
        <v>1287</v>
      </c>
      <c r="U64" s="333">
        <v>31063</v>
      </c>
      <c r="V64" s="333">
        <v>29472</v>
      </c>
      <c r="W64" s="333">
        <v>27784</v>
      </c>
      <c r="X64" s="333">
        <v>26039</v>
      </c>
      <c r="Y64" s="333">
        <v>24372</v>
      </c>
      <c r="Z64" s="334">
        <v>23041</v>
      </c>
      <c r="AB64" s="333">
        <v>21387</v>
      </c>
      <c r="AC64" s="333">
        <v>19440</v>
      </c>
      <c r="AD64" s="333">
        <v>17701</v>
      </c>
      <c r="AE64" s="333">
        <v>16367</v>
      </c>
      <c r="AF64" s="333">
        <v>14885</v>
      </c>
      <c r="AG64" s="333">
        <v>13392</v>
      </c>
      <c r="AH64" s="333">
        <v>11943</v>
      </c>
      <c r="AI64" s="333">
        <v>10922</v>
      </c>
      <c r="AJ64" s="333">
        <v>9749</v>
      </c>
      <c r="AK64" s="333">
        <v>7877</v>
      </c>
      <c r="AL64" s="333">
        <v>6420</v>
      </c>
      <c r="AM64" s="333">
        <v>5617</v>
      </c>
      <c r="AN64" s="333">
        <v>4664</v>
      </c>
      <c r="AO64" s="333">
        <v>3689</v>
      </c>
      <c r="AP64" s="333">
        <v>2600</v>
      </c>
      <c r="AQ64" s="333">
        <v>1761</v>
      </c>
      <c r="AR64" s="333">
        <v>869</v>
      </c>
      <c r="AU64" s="333">
        <v>63</v>
      </c>
      <c r="AV64" s="406">
        <v>1287</v>
      </c>
    </row>
    <row r="65" spans="1:48" x14ac:dyDescent="0.2">
      <c r="A65" s="339">
        <v>64</v>
      </c>
      <c r="B65" s="340">
        <v>256002</v>
      </c>
      <c r="C65" s="341">
        <v>1657</v>
      </c>
      <c r="D65" s="339"/>
      <c r="E65" s="342">
        <v>310</v>
      </c>
      <c r="F65" s="340">
        <v>1347</v>
      </c>
      <c r="G65" s="341">
        <f t="shared" si="1"/>
        <v>1657</v>
      </c>
      <c r="H65" s="339">
        <f t="shared" si="2"/>
        <v>0</v>
      </c>
      <c r="I65" s="339">
        <v>64</v>
      </c>
      <c r="J65" s="343">
        <v>1347</v>
      </c>
      <c r="K65" s="343">
        <f t="shared" si="3"/>
        <v>74</v>
      </c>
      <c r="L65" s="343">
        <v>64</v>
      </c>
      <c r="M65" s="343">
        <v>1273</v>
      </c>
      <c r="Q65" s="333">
        <v>62</v>
      </c>
      <c r="R65" s="333">
        <v>62</v>
      </c>
      <c r="S65" s="333">
        <v>2461</v>
      </c>
      <c r="T65" s="333">
        <v>3229</v>
      </c>
      <c r="U65" s="333">
        <v>2250</v>
      </c>
      <c r="V65" s="333">
        <v>2136</v>
      </c>
      <c r="W65" s="333">
        <v>2027</v>
      </c>
      <c r="X65" s="333">
        <v>1911</v>
      </c>
      <c r="Y65" s="333">
        <v>1803</v>
      </c>
      <c r="Z65" s="334">
        <v>1679</v>
      </c>
      <c r="AB65" s="333">
        <v>1575</v>
      </c>
      <c r="AC65" s="333">
        <v>1463</v>
      </c>
      <c r="AD65" s="333">
        <v>1362</v>
      </c>
      <c r="AE65" s="333">
        <v>1264</v>
      </c>
      <c r="AF65" s="333">
        <v>1163</v>
      </c>
      <c r="AG65" s="333">
        <v>1064</v>
      </c>
      <c r="AH65" s="333">
        <v>966</v>
      </c>
      <c r="AI65" s="333">
        <v>892</v>
      </c>
      <c r="AJ65" s="333">
        <v>823</v>
      </c>
      <c r="AK65" s="333">
        <v>671</v>
      </c>
      <c r="AL65" s="333">
        <v>560</v>
      </c>
      <c r="AM65" s="333">
        <v>481</v>
      </c>
      <c r="AN65" s="333">
        <v>393</v>
      </c>
      <c r="AO65" s="333">
        <v>302</v>
      </c>
      <c r="AP65" s="333">
        <v>228</v>
      </c>
      <c r="AQ65" s="333">
        <v>143</v>
      </c>
      <c r="AR65" s="333">
        <v>64</v>
      </c>
      <c r="AU65" s="333">
        <v>64</v>
      </c>
      <c r="AV65" s="406">
        <v>3229</v>
      </c>
    </row>
    <row r="66" spans="1:48" x14ac:dyDescent="0.2">
      <c r="A66" s="339">
        <v>65</v>
      </c>
      <c r="B66" s="340">
        <v>775744</v>
      </c>
      <c r="C66" s="341">
        <v>4273</v>
      </c>
      <c r="D66" s="339"/>
      <c r="E66" s="342">
        <v>874</v>
      </c>
      <c r="F66" s="340">
        <v>3399</v>
      </c>
      <c r="G66" s="341">
        <f t="shared" si="1"/>
        <v>4273</v>
      </c>
      <c r="H66" s="339">
        <f t="shared" si="2"/>
        <v>0</v>
      </c>
      <c r="I66" s="339">
        <v>65</v>
      </c>
      <c r="J66" s="343">
        <v>3399</v>
      </c>
      <c r="K66" s="343">
        <f t="shared" ref="K66:K81" si="4">J66-M66</f>
        <v>189</v>
      </c>
      <c r="L66" s="343">
        <v>65</v>
      </c>
      <c r="M66" s="343">
        <v>3210</v>
      </c>
      <c r="Q66" s="333">
        <v>63</v>
      </c>
      <c r="R66" s="333">
        <v>63</v>
      </c>
      <c r="S66" s="333">
        <v>467</v>
      </c>
      <c r="T66" s="333">
        <v>72738</v>
      </c>
      <c r="U66" s="333">
        <v>412</v>
      </c>
      <c r="V66" s="333">
        <v>384</v>
      </c>
      <c r="W66" s="333">
        <v>362</v>
      </c>
      <c r="X66" s="333">
        <v>342</v>
      </c>
      <c r="Y66" s="333">
        <v>326</v>
      </c>
      <c r="Z66" s="334">
        <v>310</v>
      </c>
      <c r="AB66" s="333">
        <v>287</v>
      </c>
      <c r="AC66" s="333">
        <v>257</v>
      </c>
      <c r="AD66" s="333">
        <v>239</v>
      </c>
      <c r="AE66" s="333">
        <v>224</v>
      </c>
      <c r="AF66" s="333">
        <v>202</v>
      </c>
      <c r="AG66" s="333">
        <v>176</v>
      </c>
      <c r="AH66" s="333">
        <v>160</v>
      </c>
      <c r="AI66" s="333">
        <v>150</v>
      </c>
      <c r="AJ66" s="333">
        <v>137</v>
      </c>
      <c r="AK66" s="333">
        <v>109</v>
      </c>
      <c r="AL66" s="333">
        <v>92</v>
      </c>
      <c r="AM66" s="333">
        <v>76</v>
      </c>
      <c r="AN66" s="333">
        <v>67</v>
      </c>
      <c r="AO66" s="333">
        <v>57</v>
      </c>
      <c r="AP66" s="333">
        <v>40</v>
      </c>
      <c r="AQ66" s="333">
        <v>28</v>
      </c>
      <c r="AR66" s="333">
        <v>13</v>
      </c>
      <c r="AU66" s="333">
        <v>65</v>
      </c>
      <c r="AV66" s="406">
        <v>72738</v>
      </c>
    </row>
    <row r="67" spans="1:48" x14ac:dyDescent="0.2">
      <c r="A67" s="339">
        <v>66</v>
      </c>
      <c r="B67" s="340">
        <v>1152819</v>
      </c>
      <c r="C67" s="341">
        <v>88137</v>
      </c>
      <c r="D67" s="339"/>
      <c r="E67" s="342">
        <v>12409</v>
      </c>
      <c r="F67" s="340">
        <v>75728</v>
      </c>
      <c r="G67" s="341">
        <f t="shared" ref="G67:G81" si="5">F67+E67</f>
        <v>88137</v>
      </c>
      <c r="H67" s="339">
        <f t="shared" ref="H67:H81" si="6">I67-A67</f>
        <v>0</v>
      </c>
      <c r="I67" s="339">
        <v>66</v>
      </c>
      <c r="J67" s="343">
        <v>75728</v>
      </c>
      <c r="K67" s="343">
        <f t="shared" si="4"/>
        <v>3103</v>
      </c>
      <c r="L67" s="343">
        <v>66</v>
      </c>
      <c r="M67" s="343">
        <v>72625</v>
      </c>
      <c r="Q67" s="333">
        <v>64</v>
      </c>
      <c r="R67" s="333">
        <v>64</v>
      </c>
      <c r="S67" s="333">
        <v>1347</v>
      </c>
      <c r="T67" s="333">
        <v>885</v>
      </c>
      <c r="U67" s="333">
        <v>1242</v>
      </c>
      <c r="V67" s="333">
        <v>1174</v>
      </c>
      <c r="W67" s="333">
        <v>1122</v>
      </c>
      <c r="X67" s="333">
        <v>1064</v>
      </c>
      <c r="Y67" s="333">
        <v>1002</v>
      </c>
      <c r="Z67" s="334">
        <v>940</v>
      </c>
      <c r="AB67" s="333">
        <v>876</v>
      </c>
      <c r="AC67" s="333">
        <v>812</v>
      </c>
      <c r="AD67" s="333">
        <v>740</v>
      </c>
      <c r="AE67" s="333">
        <v>690</v>
      </c>
      <c r="AF67" s="333">
        <v>653</v>
      </c>
      <c r="AG67" s="333">
        <v>604</v>
      </c>
      <c r="AH67" s="333">
        <v>556</v>
      </c>
      <c r="AI67" s="333">
        <v>526</v>
      </c>
      <c r="AJ67" s="333">
        <v>477</v>
      </c>
      <c r="AK67" s="333">
        <v>416</v>
      </c>
      <c r="AL67" s="333">
        <v>352</v>
      </c>
      <c r="AM67" s="333">
        <v>313</v>
      </c>
      <c r="AN67" s="333">
        <v>280</v>
      </c>
      <c r="AO67" s="333">
        <v>220</v>
      </c>
      <c r="AP67" s="333">
        <v>157</v>
      </c>
      <c r="AQ67" s="333">
        <v>115</v>
      </c>
      <c r="AR67" s="333">
        <v>53</v>
      </c>
      <c r="AU67" s="333">
        <v>66</v>
      </c>
      <c r="AV67" s="333">
        <v>885</v>
      </c>
    </row>
    <row r="68" spans="1:48" x14ac:dyDescent="0.2">
      <c r="A68" s="339">
        <v>67</v>
      </c>
      <c r="B68" s="340">
        <v>1763</v>
      </c>
      <c r="C68" s="341">
        <v>1442</v>
      </c>
      <c r="D68" s="339"/>
      <c r="E68" s="342">
        <v>527</v>
      </c>
      <c r="F68" s="340">
        <v>915</v>
      </c>
      <c r="G68" s="341">
        <f t="shared" si="5"/>
        <v>1442</v>
      </c>
      <c r="H68" s="339">
        <f t="shared" si="6"/>
        <v>0</v>
      </c>
      <c r="I68" s="339">
        <v>67</v>
      </c>
      <c r="J68" s="343">
        <v>915</v>
      </c>
      <c r="K68" s="343">
        <f t="shared" si="4"/>
        <v>32</v>
      </c>
      <c r="L68" s="343">
        <v>67</v>
      </c>
      <c r="M68" s="343">
        <v>883</v>
      </c>
      <c r="Q68" s="333">
        <v>65</v>
      </c>
      <c r="R68" s="333">
        <v>65</v>
      </c>
      <c r="S68" s="333">
        <v>3399</v>
      </c>
      <c r="T68" s="333">
        <v>599</v>
      </c>
      <c r="U68" s="333">
        <v>3103</v>
      </c>
      <c r="V68" s="333">
        <v>2991</v>
      </c>
      <c r="W68" s="333">
        <v>2793</v>
      </c>
      <c r="X68" s="333">
        <v>2617</v>
      </c>
      <c r="Y68" s="333">
        <v>2517</v>
      </c>
      <c r="Z68" s="334">
        <v>2380</v>
      </c>
      <c r="AB68" s="333">
        <v>2185</v>
      </c>
      <c r="AC68" s="333">
        <v>1970</v>
      </c>
      <c r="AD68" s="333">
        <v>1818</v>
      </c>
      <c r="AE68" s="333">
        <v>1696</v>
      </c>
      <c r="AF68" s="333">
        <v>1512</v>
      </c>
      <c r="AG68" s="333">
        <v>1351</v>
      </c>
      <c r="AH68" s="333">
        <v>1242</v>
      </c>
      <c r="AI68" s="333">
        <v>1126</v>
      </c>
      <c r="AJ68" s="333">
        <v>989</v>
      </c>
      <c r="AK68" s="333">
        <v>789</v>
      </c>
      <c r="AL68" s="333">
        <v>704</v>
      </c>
      <c r="AM68" s="333">
        <v>611</v>
      </c>
      <c r="AN68" s="333">
        <v>496</v>
      </c>
      <c r="AO68" s="333">
        <v>379</v>
      </c>
      <c r="AP68" s="333">
        <v>292</v>
      </c>
      <c r="AQ68" s="333">
        <v>212</v>
      </c>
      <c r="AR68" s="333">
        <v>105</v>
      </c>
      <c r="AU68" s="333">
        <v>67</v>
      </c>
      <c r="AV68" s="333">
        <v>599</v>
      </c>
    </row>
    <row r="69" spans="1:48" x14ac:dyDescent="0.2">
      <c r="A69" s="339">
        <v>68</v>
      </c>
      <c r="B69" s="340">
        <v>2721</v>
      </c>
      <c r="C69" s="341">
        <v>895</v>
      </c>
      <c r="D69" s="339"/>
      <c r="E69" s="342">
        <v>263</v>
      </c>
      <c r="F69" s="340">
        <v>632</v>
      </c>
      <c r="G69" s="341">
        <f t="shared" si="5"/>
        <v>895</v>
      </c>
      <c r="H69" s="339">
        <f t="shared" si="6"/>
        <v>0</v>
      </c>
      <c r="I69" s="339">
        <v>68</v>
      </c>
      <c r="J69" s="343">
        <v>632</v>
      </c>
      <c r="K69" s="343">
        <f t="shared" si="4"/>
        <v>40</v>
      </c>
      <c r="L69" s="343">
        <v>68</v>
      </c>
      <c r="M69" s="343">
        <v>592</v>
      </c>
      <c r="Q69" s="333">
        <v>66</v>
      </c>
      <c r="R69" s="333">
        <v>66</v>
      </c>
      <c r="S69" s="333">
        <v>75728</v>
      </c>
      <c r="T69" s="333">
        <v>401</v>
      </c>
      <c r="U69" s="333">
        <v>69723</v>
      </c>
      <c r="V69" s="333">
        <v>66615</v>
      </c>
      <c r="W69" s="333">
        <v>63734</v>
      </c>
      <c r="X69" s="333">
        <v>60608</v>
      </c>
      <c r="Y69" s="333">
        <v>57467</v>
      </c>
      <c r="Z69" s="334">
        <v>54255</v>
      </c>
      <c r="AB69" s="333">
        <v>51174</v>
      </c>
      <c r="AC69" s="333">
        <v>47655</v>
      </c>
      <c r="AD69" s="333">
        <v>43801</v>
      </c>
      <c r="AE69" s="333">
        <v>40184</v>
      </c>
      <c r="AF69" s="333">
        <v>36943</v>
      </c>
      <c r="AG69" s="333">
        <v>33326</v>
      </c>
      <c r="AH69" s="333">
        <v>29954</v>
      </c>
      <c r="AI69" s="333">
        <v>26614</v>
      </c>
      <c r="AJ69" s="333">
        <v>23668</v>
      </c>
      <c r="AK69" s="333">
        <v>18681</v>
      </c>
      <c r="AL69" s="333">
        <v>15747</v>
      </c>
      <c r="AM69" s="333">
        <v>13560</v>
      </c>
      <c r="AN69" s="333">
        <v>11373</v>
      </c>
      <c r="AO69" s="333">
        <v>9080</v>
      </c>
      <c r="AP69" s="333">
        <v>6597</v>
      </c>
      <c r="AQ69" s="333">
        <v>4613</v>
      </c>
      <c r="AR69" s="333">
        <v>2326</v>
      </c>
      <c r="AU69" s="333">
        <v>68</v>
      </c>
      <c r="AV69" s="333">
        <v>401</v>
      </c>
    </row>
    <row r="70" spans="1:48" x14ac:dyDescent="0.2">
      <c r="A70" s="339">
        <v>69</v>
      </c>
      <c r="B70" s="340">
        <v>3010</v>
      </c>
      <c r="C70" s="340">
        <v>661</v>
      </c>
      <c r="D70" s="340"/>
      <c r="E70" s="342">
        <v>243</v>
      </c>
      <c r="F70" s="340">
        <v>418</v>
      </c>
      <c r="G70" s="340">
        <f t="shared" si="5"/>
        <v>661</v>
      </c>
      <c r="H70" s="339">
        <f t="shared" si="6"/>
        <v>0</v>
      </c>
      <c r="I70" s="340">
        <v>69</v>
      </c>
      <c r="J70" s="343">
        <v>418</v>
      </c>
      <c r="K70" s="343">
        <f t="shared" si="4"/>
        <v>20</v>
      </c>
      <c r="L70" s="343">
        <v>69</v>
      </c>
      <c r="M70" s="343">
        <v>398</v>
      </c>
      <c r="Q70" s="333">
        <v>67</v>
      </c>
      <c r="R70" s="333">
        <v>67</v>
      </c>
      <c r="S70" s="333">
        <v>915</v>
      </c>
      <c r="T70" s="333">
        <v>2560</v>
      </c>
      <c r="U70" s="333">
        <v>866</v>
      </c>
      <c r="V70" s="333">
        <v>822</v>
      </c>
      <c r="W70" s="333">
        <v>783</v>
      </c>
      <c r="X70" s="333">
        <v>762</v>
      </c>
      <c r="Y70" s="333">
        <v>733</v>
      </c>
      <c r="Z70" s="334">
        <v>684</v>
      </c>
      <c r="AB70" s="333">
        <v>638</v>
      </c>
      <c r="AC70" s="333">
        <v>601</v>
      </c>
      <c r="AD70" s="333">
        <v>559</v>
      </c>
      <c r="AE70" s="333">
        <v>525</v>
      </c>
      <c r="AF70" s="333">
        <v>478</v>
      </c>
      <c r="AG70" s="333">
        <v>445</v>
      </c>
      <c r="AH70" s="333">
        <v>412</v>
      </c>
      <c r="AI70" s="333">
        <v>382</v>
      </c>
      <c r="AJ70" s="333">
        <v>342</v>
      </c>
      <c r="AK70" s="333">
        <v>273</v>
      </c>
      <c r="AL70" s="333">
        <v>246</v>
      </c>
      <c r="AM70" s="333">
        <v>208</v>
      </c>
      <c r="AN70" s="333">
        <v>168</v>
      </c>
      <c r="AO70" s="333">
        <v>127</v>
      </c>
      <c r="AP70" s="333">
        <v>97</v>
      </c>
      <c r="AQ70" s="333">
        <v>65</v>
      </c>
      <c r="AR70" s="333">
        <v>25</v>
      </c>
      <c r="AU70" s="333">
        <v>69</v>
      </c>
      <c r="AV70" s="406">
        <v>2560</v>
      </c>
    </row>
    <row r="71" spans="1:48" x14ac:dyDescent="0.2">
      <c r="A71" s="339">
        <v>70</v>
      </c>
      <c r="B71" s="340">
        <v>29457</v>
      </c>
      <c r="C71" s="340">
        <v>2677</v>
      </c>
      <c r="D71" s="340"/>
      <c r="E71" s="342"/>
      <c r="F71" s="340">
        <v>2677</v>
      </c>
      <c r="G71" s="340">
        <f>F71+E71</f>
        <v>2677</v>
      </c>
      <c r="H71" s="339">
        <f t="shared" si="6"/>
        <v>0</v>
      </c>
      <c r="I71" s="340">
        <v>70</v>
      </c>
      <c r="J71" s="343">
        <v>2677</v>
      </c>
      <c r="K71" s="343">
        <f t="shared" si="4"/>
        <v>138</v>
      </c>
      <c r="L71" s="343">
        <v>70</v>
      </c>
      <c r="M71" s="343">
        <v>2539</v>
      </c>
      <c r="Q71" s="333">
        <v>68</v>
      </c>
      <c r="R71" s="333">
        <v>68</v>
      </c>
      <c r="S71" s="333">
        <v>632</v>
      </c>
      <c r="T71" s="333">
        <v>617</v>
      </c>
      <c r="U71" s="333">
        <v>614</v>
      </c>
      <c r="V71" s="333">
        <v>580</v>
      </c>
      <c r="W71" s="333">
        <v>547</v>
      </c>
      <c r="X71" s="333">
        <v>514</v>
      </c>
      <c r="Y71" s="333">
        <v>482</v>
      </c>
      <c r="Z71" s="334">
        <v>448</v>
      </c>
      <c r="AB71" s="333">
        <v>425</v>
      </c>
      <c r="AC71" s="333">
        <v>400</v>
      </c>
      <c r="AD71" s="333">
        <v>377</v>
      </c>
      <c r="AE71" s="333">
        <v>355</v>
      </c>
      <c r="AF71" s="333">
        <v>333</v>
      </c>
      <c r="AG71" s="333">
        <v>304</v>
      </c>
      <c r="AH71" s="333">
        <v>277</v>
      </c>
      <c r="AI71" s="333">
        <v>257</v>
      </c>
      <c r="AJ71" s="333">
        <v>233</v>
      </c>
      <c r="AK71" s="333">
        <v>195</v>
      </c>
      <c r="AL71" s="333">
        <v>169</v>
      </c>
      <c r="AM71" s="333">
        <v>150</v>
      </c>
      <c r="AN71" s="333">
        <v>122</v>
      </c>
      <c r="AO71" s="333">
        <v>98</v>
      </c>
      <c r="AP71" s="333">
        <v>64</v>
      </c>
      <c r="AQ71" s="333">
        <v>40</v>
      </c>
      <c r="AR71" s="333">
        <v>26</v>
      </c>
      <c r="AU71" s="333">
        <v>70</v>
      </c>
      <c r="AV71" s="333">
        <v>617</v>
      </c>
    </row>
    <row r="72" spans="1:48" x14ac:dyDescent="0.2">
      <c r="A72" s="339">
        <v>71</v>
      </c>
      <c r="B72" s="340">
        <v>5503</v>
      </c>
      <c r="C72" s="340">
        <v>646</v>
      </c>
      <c r="D72" s="340"/>
      <c r="E72" s="342"/>
      <c r="F72" s="340">
        <v>646</v>
      </c>
      <c r="G72" s="340">
        <f t="shared" si="5"/>
        <v>646</v>
      </c>
      <c r="H72" s="339">
        <f t="shared" si="6"/>
        <v>0</v>
      </c>
      <c r="I72" s="340">
        <v>71</v>
      </c>
      <c r="J72" s="343">
        <v>646</v>
      </c>
      <c r="K72" s="343">
        <f t="shared" si="4"/>
        <v>36</v>
      </c>
      <c r="L72" s="343">
        <v>71</v>
      </c>
      <c r="M72" s="343">
        <v>610</v>
      </c>
      <c r="Q72" s="333">
        <v>69</v>
      </c>
      <c r="R72" s="333">
        <v>69</v>
      </c>
      <c r="S72" s="333">
        <v>418</v>
      </c>
      <c r="T72" s="333">
        <v>831</v>
      </c>
      <c r="U72" s="333">
        <v>384</v>
      </c>
      <c r="V72" s="333">
        <v>369</v>
      </c>
      <c r="W72" s="333">
        <v>355</v>
      </c>
      <c r="X72" s="333">
        <v>338</v>
      </c>
      <c r="Y72" s="333">
        <v>325</v>
      </c>
      <c r="Z72" s="334">
        <v>304</v>
      </c>
      <c r="AB72" s="333">
        <v>287</v>
      </c>
      <c r="AC72" s="333">
        <v>268</v>
      </c>
      <c r="AD72" s="333">
        <v>241</v>
      </c>
      <c r="AE72" s="333">
        <v>219</v>
      </c>
      <c r="AF72" s="333">
        <v>196</v>
      </c>
      <c r="AG72" s="333">
        <v>178</v>
      </c>
      <c r="AH72" s="333">
        <v>165</v>
      </c>
      <c r="AI72" s="333">
        <v>155</v>
      </c>
      <c r="AJ72" s="333">
        <v>140</v>
      </c>
      <c r="AK72" s="333">
        <v>109</v>
      </c>
      <c r="AL72" s="333">
        <v>92</v>
      </c>
      <c r="AM72" s="333">
        <v>86</v>
      </c>
      <c r="AN72" s="333">
        <v>71</v>
      </c>
      <c r="AO72" s="333">
        <v>57</v>
      </c>
      <c r="AP72" s="333">
        <v>44</v>
      </c>
      <c r="AQ72" s="333">
        <v>28</v>
      </c>
      <c r="AR72" s="333">
        <v>13</v>
      </c>
      <c r="AU72" s="333">
        <v>71</v>
      </c>
      <c r="AV72" s="333">
        <v>831</v>
      </c>
    </row>
    <row r="73" spans="1:48" x14ac:dyDescent="0.2">
      <c r="A73" s="339">
        <v>72</v>
      </c>
      <c r="B73" s="340">
        <v>4340</v>
      </c>
      <c r="C73" s="340">
        <v>872</v>
      </c>
      <c r="D73" s="340"/>
      <c r="E73" s="342"/>
      <c r="F73" s="340">
        <v>872</v>
      </c>
      <c r="G73" s="340">
        <f t="shared" si="5"/>
        <v>872</v>
      </c>
      <c r="H73" s="339">
        <f t="shared" si="6"/>
        <v>0</v>
      </c>
      <c r="I73" s="340">
        <v>72</v>
      </c>
      <c r="J73" s="343">
        <v>872</v>
      </c>
      <c r="K73" s="343">
        <f t="shared" si="4"/>
        <v>51</v>
      </c>
      <c r="L73" s="343">
        <v>72</v>
      </c>
      <c r="M73" s="343">
        <v>821</v>
      </c>
      <c r="Q73" s="333">
        <v>70</v>
      </c>
      <c r="R73" s="333">
        <v>70</v>
      </c>
      <c r="S73" s="333">
        <v>2677</v>
      </c>
      <c r="T73" s="333">
        <v>52</v>
      </c>
      <c r="U73" s="333">
        <v>2456</v>
      </c>
      <c r="V73" s="333">
        <v>2304</v>
      </c>
      <c r="W73" s="333">
        <v>2161</v>
      </c>
      <c r="X73" s="333">
        <v>2029</v>
      </c>
      <c r="Y73" s="333">
        <v>1920</v>
      </c>
      <c r="Z73" s="334">
        <v>1787</v>
      </c>
      <c r="AB73" s="333">
        <v>1682</v>
      </c>
      <c r="AC73" s="333">
        <v>1551</v>
      </c>
      <c r="AD73" s="333">
        <v>1441</v>
      </c>
      <c r="AE73" s="333">
        <v>1306</v>
      </c>
      <c r="AF73" s="333">
        <v>1223</v>
      </c>
      <c r="AG73" s="333">
        <v>1104</v>
      </c>
      <c r="AH73" s="333">
        <v>991</v>
      </c>
      <c r="AI73" s="333">
        <v>883</v>
      </c>
      <c r="AJ73" s="333">
        <v>762</v>
      </c>
      <c r="AK73" s="333">
        <v>593</v>
      </c>
      <c r="AL73" s="333">
        <v>452</v>
      </c>
      <c r="AM73" s="333">
        <v>309</v>
      </c>
      <c r="AN73" s="333">
        <v>152</v>
      </c>
      <c r="AU73" s="333">
        <v>72</v>
      </c>
      <c r="AV73" s="333">
        <v>52</v>
      </c>
    </row>
    <row r="74" spans="1:48" x14ac:dyDescent="0.2">
      <c r="A74" s="339">
        <v>73</v>
      </c>
      <c r="B74" s="340">
        <v>398</v>
      </c>
      <c r="C74" s="340">
        <v>54</v>
      </c>
      <c r="D74" s="340"/>
      <c r="E74" s="342"/>
      <c r="F74" s="340">
        <v>54</v>
      </c>
      <c r="G74" s="340">
        <f t="shared" si="5"/>
        <v>54</v>
      </c>
      <c r="H74" s="339">
        <f>I74-A74</f>
        <v>0</v>
      </c>
      <c r="I74" s="340">
        <v>73</v>
      </c>
      <c r="J74" s="343">
        <v>54</v>
      </c>
      <c r="K74" s="343">
        <f t="shared" si="4"/>
        <v>3</v>
      </c>
      <c r="L74" s="343">
        <v>73</v>
      </c>
      <c r="M74" s="343">
        <v>51</v>
      </c>
      <c r="Q74" s="333">
        <v>71</v>
      </c>
      <c r="R74" s="333">
        <v>71</v>
      </c>
      <c r="S74" s="333">
        <v>646</v>
      </c>
      <c r="T74" s="333">
        <v>733</v>
      </c>
      <c r="U74" s="333">
        <v>617</v>
      </c>
      <c r="V74" s="333">
        <v>587</v>
      </c>
      <c r="W74" s="333">
        <v>560</v>
      </c>
      <c r="X74" s="333">
        <v>526</v>
      </c>
      <c r="Y74" s="333">
        <v>505</v>
      </c>
      <c r="Z74" s="334">
        <v>473</v>
      </c>
      <c r="AB74" s="333">
        <v>458</v>
      </c>
      <c r="AC74" s="333">
        <v>429</v>
      </c>
      <c r="AD74" s="333">
        <v>412</v>
      </c>
      <c r="AE74" s="333">
        <v>366</v>
      </c>
      <c r="AF74" s="333">
        <v>337</v>
      </c>
      <c r="AG74" s="333">
        <v>300</v>
      </c>
      <c r="AH74" s="333">
        <v>258</v>
      </c>
      <c r="AI74" s="333">
        <v>220</v>
      </c>
      <c r="AJ74" s="333">
        <v>191</v>
      </c>
      <c r="AK74" s="333">
        <v>132</v>
      </c>
      <c r="AL74" s="333">
        <v>112</v>
      </c>
      <c r="AM74" s="333">
        <v>81</v>
      </c>
      <c r="AN74" s="333">
        <v>47</v>
      </c>
      <c r="AU74" s="333">
        <v>73</v>
      </c>
      <c r="AV74" s="333">
        <v>733</v>
      </c>
    </row>
    <row r="75" spans="1:48" x14ac:dyDescent="0.2">
      <c r="A75" s="339">
        <v>74</v>
      </c>
      <c r="B75" s="340">
        <v>5868</v>
      </c>
      <c r="C75" s="340">
        <v>767</v>
      </c>
      <c r="D75" s="340"/>
      <c r="E75" s="342"/>
      <c r="F75" s="340">
        <v>767</v>
      </c>
      <c r="G75" s="340">
        <f t="shared" si="5"/>
        <v>767</v>
      </c>
      <c r="H75" s="339">
        <f t="shared" si="6"/>
        <v>0</v>
      </c>
      <c r="I75" s="340">
        <v>74</v>
      </c>
      <c r="J75" s="343">
        <v>767</v>
      </c>
      <c r="K75" s="343">
        <f t="shared" si="4"/>
        <v>40</v>
      </c>
      <c r="L75" s="343">
        <v>74</v>
      </c>
      <c r="M75" s="343">
        <v>727</v>
      </c>
      <c r="Q75" s="333">
        <v>72</v>
      </c>
      <c r="R75" s="333">
        <v>72</v>
      </c>
      <c r="S75" s="333">
        <v>872</v>
      </c>
      <c r="T75" s="333">
        <v>17844</v>
      </c>
      <c r="U75" s="333">
        <v>807</v>
      </c>
      <c r="V75" s="333">
        <v>760</v>
      </c>
      <c r="W75" s="333">
        <v>719</v>
      </c>
      <c r="X75" s="333">
        <v>668</v>
      </c>
      <c r="Y75" s="333">
        <v>630</v>
      </c>
      <c r="Z75" s="334">
        <v>594</v>
      </c>
      <c r="AB75" s="333">
        <v>565</v>
      </c>
      <c r="AC75" s="333">
        <v>534</v>
      </c>
      <c r="AD75" s="333">
        <v>496</v>
      </c>
      <c r="AE75" s="333">
        <v>467</v>
      </c>
      <c r="AF75" s="333">
        <v>433</v>
      </c>
      <c r="AG75" s="333">
        <v>397</v>
      </c>
      <c r="AH75" s="333">
        <v>355</v>
      </c>
      <c r="AI75" s="333">
        <v>324</v>
      </c>
      <c r="AJ75" s="333">
        <v>284</v>
      </c>
      <c r="AK75" s="333">
        <v>206</v>
      </c>
      <c r="AL75" s="333">
        <v>187</v>
      </c>
      <c r="AM75" s="333">
        <v>147</v>
      </c>
      <c r="AN75" s="333">
        <v>74</v>
      </c>
      <c r="AU75" s="333">
        <v>74</v>
      </c>
      <c r="AV75" s="406">
        <v>17844</v>
      </c>
    </row>
    <row r="76" spans="1:48" x14ac:dyDescent="0.2">
      <c r="A76" s="339">
        <v>75</v>
      </c>
      <c r="B76" s="340">
        <v>19021</v>
      </c>
      <c r="C76" s="340">
        <v>18498</v>
      </c>
      <c r="D76" s="340"/>
      <c r="E76" s="342"/>
      <c r="F76" s="340">
        <v>18498</v>
      </c>
      <c r="G76" s="340">
        <f t="shared" si="5"/>
        <v>18498</v>
      </c>
      <c r="H76" s="339">
        <f t="shared" si="6"/>
        <v>0</v>
      </c>
      <c r="I76" s="340">
        <v>75</v>
      </c>
      <c r="J76" s="343">
        <v>18498</v>
      </c>
      <c r="K76" s="343">
        <f t="shared" si="4"/>
        <v>734</v>
      </c>
      <c r="L76" s="343">
        <v>75</v>
      </c>
      <c r="M76" s="343">
        <v>17764</v>
      </c>
      <c r="Q76" s="333">
        <v>73</v>
      </c>
      <c r="R76" s="333">
        <v>73</v>
      </c>
      <c r="S76" s="333">
        <v>54</v>
      </c>
      <c r="T76" s="333">
        <v>74883</v>
      </c>
      <c r="U76" s="333">
        <v>53</v>
      </c>
      <c r="V76" s="333">
        <v>52</v>
      </c>
      <c r="W76" s="333">
        <v>47</v>
      </c>
      <c r="X76" s="333">
        <v>45</v>
      </c>
      <c r="Y76" s="333">
        <v>43</v>
      </c>
      <c r="Z76" s="334">
        <v>41</v>
      </c>
      <c r="AB76" s="333">
        <v>38</v>
      </c>
      <c r="AC76" s="333">
        <v>33</v>
      </c>
      <c r="AD76" s="333">
        <v>31</v>
      </c>
      <c r="AE76" s="333">
        <v>28</v>
      </c>
      <c r="AF76" s="333">
        <v>26</v>
      </c>
      <c r="AG76" s="333">
        <v>22</v>
      </c>
      <c r="AH76" s="333">
        <v>20</v>
      </c>
      <c r="AI76" s="333">
        <v>17</v>
      </c>
      <c r="AJ76" s="333">
        <v>14</v>
      </c>
      <c r="AK76" s="333">
        <v>9</v>
      </c>
      <c r="AL76" s="333">
        <v>8</v>
      </c>
      <c r="AM76" s="333">
        <v>7</v>
      </c>
      <c r="AN76" s="333">
        <v>6</v>
      </c>
      <c r="AU76" s="333">
        <v>75</v>
      </c>
      <c r="AV76" s="406">
        <v>74883</v>
      </c>
    </row>
    <row r="77" spans="1:48" x14ac:dyDescent="0.2">
      <c r="A77" s="339">
        <v>76</v>
      </c>
      <c r="B77" s="340">
        <v>485723</v>
      </c>
      <c r="C77" s="340">
        <v>77837</v>
      </c>
      <c r="D77" s="340"/>
      <c r="E77" s="342"/>
      <c r="F77" s="340">
        <v>77837</v>
      </c>
      <c r="G77" s="340">
        <f t="shared" si="5"/>
        <v>77837</v>
      </c>
      <c r="H77" s="339">
        <f t="shared" si="6"/>
        <v>0</v>
      </c>
      <c r="I77" s="340">
        <v>76</v>
      </c>
      <c r="J77" s="343">
        <v>77837</v>
      </c>
      <c r="K77" s="343">
        <f t="shared" si="4"/>
        <v>3186</v>
      </c>
      <c r="L77" s="343">
        <v>76</v>
      </c>
      <c r="M77" s="343">
        <v>74651</v>
      </c>
      <c r="Q77" s="333">
        <v>74</v>
      </c>
      <c r="R77" s="333">
        <v>74</v>
      </c>
      <c r="S77" s="333">
        <v>767</v>
      </c>
      <c r="T77" s="333">
        <v>147</v>
      </c>
      <c r="U77" s="333">
        <v>701</v>
      </c>
      <c r="V77" s="333">
        <v>663</v>
      </c>
      <c r="W77" s="333">
        <v>617</v>
      </c>
      <c r="X77" s="333">
        <v>560</v>
      </c>
      <c r="Y77" s="333">
        <v>518</v>
      </c>
      <c r="Z77" s="334">
        <v>474</v>
      </c>
      <c r="AB77" s="333">
        <v>441</v>
      </c>
      <c r="AC77" s="333">
        <v>401</v>
      </c>
      <c r="AD77" s="333">
        <v>370</v>
      </c>
      <c r="AE77" s="333">
        <v>335</v>
      </c>
      <c r="AF77" s="333">
        <v>293</v>
      </c>
      <c r="AG77" s="333">
        <v>258</v>
      </c>
      <c r="AH77" s="333">
        <v>231</v>
      </c>
      <c r="AI77" s="333">
        <v>205</v>
      </c>
      <c r="AJ77" s="333">
        <v>172</v>
      </c>
      <c r="AK77" s="333">
        <v>126</v>
      </c>
      <c r="AL77" s="333">
        <v>98</v>
      </c>
      <c r="AM77" s="333">
        <v>65</v>
      </c>
      <c r="AN77" s="333">
        <v>34</v>
      </c>
      <c r="AU77" s="333">
        <v>76</v>
      </c>
      <c r="AV77" s="333">
        <v>147</v>
      </c>
    </row>
    <row r="78" spans="1:48" x14ac:dyDescent="0.2">
      <c r="A78" s="339">
        <v>77</v>
      </c>
      <c r="B78" s="340">
        <v>581</v>
      </c>
      <c r="C78" s="340">
        <v>152</v>
      </c>
      <c r="D78" s="340"/>
      <c r="E78" s="342"/>
      <c r="F78" s="340">
        <v>152</v>
      </c>
      <c r="G78" s="340">
        <f t="shared" si="5"/>
        <v>152</v>
      </c>
      <c r="H78" s="339">
        <f t="shared" si="6"/>
        <v>0</v>
      </c>
      <c r="I78" s="340">
        <v>77</v>
      </c>
      <c r="J78" s="343">
        <v>152</v>
      </c>
      <c r="K78" s="343">
        <f t="shared" si="4"/>
        <v>5</v>
      </c>
      <c r="L78" s="343">
        <v>77</v>
      </c>
      <c r="M78" s="343">
        <v>147</v>
      </c>
      <c r="Q78" s="333">
        <v>75</v>
      </c>
      <c r="R78" s="333">
        <v>75</v>
      </c>
      <c r="S78" s="333">
        <v>18498</v>
      </c>
      <c r="T78" s="333">
        <v>2861</v>
      </c>
      <c r="U78" s="333">
        <v>17337</v>
      </c>
      <c r="V78" s="333">
        <v>16674</v>
      </c>
      <c r="W78" s="333">
        <v>15979</v>
      </c>
      <c r="X78" s="333">
        <v>15209</v>
      </c>
      <c r="Y78" s="333">
        <v>14414</v>
      </c>
      <c r="Z78" s="334">
        <v>13708</v>
      </c>
      <c r="AB78" s="333">
        <v>12922</v>
      </c>
      <c r="AC78" s="333">
        <v>12062</v>
      </c>
      <c r="AD78" s="333">
        <v>11306</v>
      </c>
      <c r="AE78" s="333">
        <v>10639</v>
      </c>
      <c r="AF78" s="333">
        <v>10046</v>
      </c>
      <c r="AG78" s="333">
        <v>9333</v>
      </c>
      <c r="AH78" s="333">
        <v>8669</v>
      </c>
      <c r="AI78" s="333">
        <v>8089</v>
      </c>
      <c r="AJ78" s="333">
        <v>7380</v>
      </c>
      <c r="AK78" s="333">
        <v>5993</v>
      </c>
      <c r="AL78" s="333">
        <v>5098</v>
      </c>
      <c r="AM78" s="333">
        <v>4377</v>
      </c>
      <c r="AN78" s="333">
        <v>3331</v>
      </c>
      <c r="AU78" s="333">
        <v>77</v>
      </c>
      <c r="AV78" s="406">
        <v>2861</v>
      </c>
    </row>
    <row r="79" spans="1:48" x14ac:dyDescent="0.2">
      <c r="A79" s="339">
        <v>78</v>
      </c>
      <c r="B79" s="340">
        <v>10284</v>
      </c>
      <c r="C79" s="340">
        <v>2964</v>
      </c>
      <c r="D79" s="340"/>
      <c r="E79" s="342"/>
      <c r="F79" s="340">
        <v>2964</v>
      </c>
      <c r="G79" s="340">
        <f t="shared" si="5"/>
        <v>2964</v>
      </c>
      <c r="H79" s="339">
        <f t="shared" si="6"/>
        <v>0</v>
      </c>
      <c r="I79" s="340">
        <v>78</v>
      </c>
      <c r="J79" s="343">
        <v>2964</v>
      </c>
      <c r="K79" s="343">
        <f t="shared" si="4"/>
        <v>111</v>
      </c>
      <c r="L79" s="343">
        <v>78</v>
      </c>
      <c r="M79" s="343">
        <v>2853</v>
      </c>
      <c r="Q79" s="333">
        <v>76</v>
      </c>
      <c r="R79" s="333">
        <v>76</v>
      </c>
      <c r="S79" s="333">
        <v>77837</v>
      </c>
      <c r="T79" s="333">
        <v>352</v>
      </c>
      <c r="U79" s="333">
        <v>71791</v>
      </c>
      <c r="V79" s="333">
        <v>68737</v>
      </c>
      <c r="W79" s="333">
        <v>66070</v>
      </c>
      <c r="X79" s="333">
        <v>63210</v>
      </c>
      <c r="Y79" s="333">
        <v>60347</v>
      </c>
      <c r="Z79" s="334">
        <v>57310</v>
      </c>
      <c r="AB79" s="333">
        <v>54511</v>
      </c>
      <c r="AC79" s="333">
        <v>50998</v>
      </c>
      <c r="AD79" s="333">
        <v>47482</v>
      </c>
      <c r="AE79" s="333">
        <v>44125</v>
      </c>
      <c r="AF79" s="333">
        <v>40998</v>
      </c>
      <c r="AG79" s="333">
        <v>37555</v>
      </c>
      <c r="AH79" s="333">
        <v>33985</v>
      </c>
      <c r="AI79" s="333">
        <v>30393</v>
      </c>
      <c r="AJ79" s="333">
        <v>27035</v>
      </c>
      <c r="AK79" s="333">
        <v>21258</v>
      </c>
      <c r="AL79" s="333">
        <v>16467</v>
      </c>
      <c r="AM79" s="333">
        <v>12642</v>
      </c>
      <c r="AN79" s="333">
        <v>6960</v>
      </c>
      <c r="AU79" s="333">
        <v>78</v>
      </c>
      <c r="AV79" s="333">
        <v>352</v>
      </c>
    </row>
    <row r="80" spans="1:48" x14ac:dyDescent="0.2">
      <c r="A80" s="339">
        <v>79</v>
      </c>
      <c r="B80" s="340">
        <v>3842</v>
      </c>
      <c r="C80" s="340">
        <v>369</v>
      </c>
      <c r="D80" s="340"/>
      <c r="E80" s="342"/>
      <c r="F80" s="340">
        <v>369</v>
      </c>
      <c r="G80" s="340">
        <f t="shared" si="5"/>
        <v>369</v>
      </c>
      <c r="H80" s="339">
        <f t="shared" si="6"/>
        <v>0</v>
      </c>
      <c r="I80" s="340">
        <v>79</v>
      </c>
      <c r="J80" s="343">
        <v>369</v>
      </c>
      <c r="K80" s="343">
        <f t="shared" si="4"/>
        <v>19</v>
      </c>
      <c r="L80" s="343">
        <v>79</v>
      </c>
      <c r="M80" s="343">
        <v>350</v>
      </c>
      <c r="Q80" s="333">
        <v>77</v>
      </c>
      <c r="R80" s="333">
        <v>77</v>
      </c>
      <c r="S80" s="333">
        <v>152</v>
      </c>
      <c r="T80" s="333">
        <v>24517</v>
      </c>
      <c r="U80" s="333">
        <v>148</v>
      </c>
      <c r="V80" s="333">
        <v>137</v>
      </c>
      <c r="W80" s="333">
        <v>124</v>
      </c>
      <c r="X80" s="333">
        <v>117</v>
      </c>
      <c r="Y80" s="333">
        <v>107</v>
      </c>
      <c r="Z80" s="334">
        <v>99</v>
      </c>
      <c r="AB80" s="333">
        <v>84</v>
      </c>
      <c r="AC80" s="333">
        <v>72</v>
      </c>
      <c r="AD80" s="333">
        <v>63</v>
      </c>
      <c r="AE80" s="333">
        <v>55</v>
      </c>
      <c r="AF80" s="333">
        <v>46</v>
      </c>
      <c r="AG80" s="333">
        <v>40</v>
      </c>
      <c r="AH80" s="333">
        <v>29</v>
      </c>
      <c r="AI80" s="333">
        <v>23</v>
      </c>
      <c r="AJ80" s="333">
        <v>18</v>
      </c>
      <c r="AK80" s="333">
        <v>12</v>
      </c>
      <c r="AL80" s="333">
        <v>9</v>
      </c>
      <c r="AM80" s="333">
        <v>8</v>
      </c>
      <c r="AN80" s="333">
        <v>4</v>
      </c>
      <c r="AU80" s="333">
        <v>79</v>
      </c>
      <c r="AV80" s="406">
        <v>24517</v>
      </c>
    </row>
    <row r="81" spans="1:47" x14ac:dyDescent="0.2">
      <c r="A81" s="339">
        <v>80</v>
      </c>
      <c r="B81" s="340">
        <v>127651</v>
      </c>
      <c r="C81" s="340">
        <v>26058</v>
      </c>
      <c r="D81" s="340"/>
      <c r="E81" s="342"/>
      <c r="F81" s="340">
        <v>26058</v>
      </c>
      <c r="G81" s="340">
        <f t="shared" si="5"/>
        <v>26058</v>
      </c>
      <c r="H81" s="339">
        <f t="shared" si="6"/>
        <v>0</v>
      </c>
      <c r="I81" s="340">
        <v>80</v>
      </c>
      <c r="J81" s="343">
        <v>26058</v>
      </c>
      <c r="K81" s="343">
        <f t="shared" si="4"/>
        <v>1618</v>
      </c>
      <c r="L81" s="343">
        <v>80</v>
      </c>
      <c r="M81" s="343">
        <v>24440</v>
      </c>
      <c r="Q81" s="333">
        <v>78</v>
      </c>
      <c r="R81" s="333">
        <v>78</v>
      </c>
      <c r="S81" s="333">
        <v>2964</v>
      </c>
      <c r="T81" s="333">
        <v>2853</v>
      </c>
      <c r="U81" s="333">
        <v>2764</v>
      </c>
      <c r="V81" s="333">
        <v>2646</v>
      </c>
      <c r="W81" s="333">
        <v>2528</v>
      </c>
      <c r="X81" s="333">
        <v>2441</v>
      </c>
      <c r="Y81" s="333">
        <v>2346</v>
      </c>
      <c r="Z81" s="334">
        <v>2243</v>
      </c>
      <c r="AB81" s="333">
        <v>2133</v>
      </c>
      <c r="AC81" s="333">
        <v>2003</v>
      </c>
      <c r="AD81" s="333">
        <v>1903</v>
      </c>
      <c r="AE81" s="333">
        <v>1793</v>
      </c>
      <c r="AF81" s="333">
        <v>1694</v>
      </c>
      <c r="AG81" s="333">
        <v>1602</v>
      </c>
      <c r="AH81" s="333">
        <v>1504</v>
      </c>
      <c r="AI81" s="333">
        <v>1398</v>
      </c>
      <c r="AJ81" s="333">
        <v>1297</v>
      </c>
      <c r="AK81" s="333">
        <v>1098</v>
      </c>
      <c r="AL81" s="333">
        <v>954</v>
      </c>
      <c r="AM81" s="333">
        <v>795</v>
      </c>
      <c r="AN81" s="333">
        <v>528</v>
      </c>
      <c r="AU81" s="333">
        <v>80</v>
      </c>
    </row>
    <row r="82" spans="1:47" x14ac:dyDescent="0.2">
      <c r="Q82" s="333">
        <v>79</v>
      </c>
      <c r="R82" s="333">
        <v>79</v>
      </c>
      <c r="S82" s="333">
        <v>369</v>
      </c>
      <c r="T82" s="333">
        <v>350</v>
      </c>
      <c r="U82" s="333">
        <v>363</v>
      </c>
      <c r="V82" s="333">
        <v>344</v>
      </c>
      <c r="W82" s="333">
        <v>326</v>
      </c>
      <c r="X82" s="333">
        <v>297</v>
      </c>
      <c r="Y82" s="333">
        <v>284</v>
      </c>
      <c r="Z82" s="334">
        <v>273</v>
      </c>
      <c r="AB82" s="333">
        <v>259</v>
      </c>
      <c r="AC82" s="333">
        <v>244</v>
      </c>
      <c r="AD82" s="333">
        <v>222</v>
      </c>
      <c r="AE82" s="333">
        <v>206</v>
      </c>
      <c r="AF82" s="333">
        <v>179</v>
      </c>
      <c r="AG82" s="333">
        <v>167</v>
      </c>
      <c r="AH82" s="333">
        <v>154</v>
      </c>
      <c r="AI82" s="333">
        <v>137</v>
      </c>
      <c r="AJ82" s="333">
        <v>116</v>
      </c>
      <c r="AK82" s="333">
        <v>86</v>
      </c>
      <c r="AL82" s="333">
        <v>78</v>
      </c>
      <c r="AM82" s="333">
        <v>61</v>
      </c>
      <c r="AN82" s="333">
        <v>40</v>
      </c>
    </row>
    <row r="83" spans="1:47" x14ac:dyDescent="0.2">
      <c r="Q83" s="333">
        <v>80</v>
      </c>
      <c r="R83" s="333">
        <v>80</v>
      </c>
      <c r="S83" s="333">
        <v>26058</v>
      </c>
      <c r="T83" s="333">
        <v>24440</v>
      </c>
      <c r="U83" s="333">
        <v>23032</v>
      </c>
      <c r="V83" s="333">
        <v>21607</v>
      </c>
      <c r="W83" s="333">
        <v>20166</v>
      </c>
      <c r="X83" s="333">
        <v>18689</v>
      </c>
      <c r="Y83" s="333">
        <v>17227</v>
      </c>
      <c r="Z83" s="334">
        <v>15943</v>
      </c>
      <c r="AB83" s="333">
        <v>14683</v>
      </c>
      <c r="AC83" s="333">
        <v>13167</v>
      </c>
      <c r="AD83" s="333">
        <v>11703</v>
      </c>
      <c r="AE83" s="333">
        <v>10451</v>
      </c>
      <c r="AF83" s="333">
        <v>9152</v>
      </c>
      <c r="AG83" s="333">
        <v>7975</v>
      </c>
      <c r="AH83" s="333">
        <v>6822</v>
      </c>
      <c r="AI83" s="333">
        <v>5822</v>
      </c>
      <c r="AJ83" s="333">
        <v>4686</v>
      </c>
      <c r="AK83" s="333">
        <v>3327</v>
      </c>
      <c r="AL83" s="333">
        <v>2072</v>
      </c>
      <c r="AM83" s="333">
        <v>1346</v>
      </c>
      <c r="AN83" s="333">
        <v>619</v>
      </c>
    </row>
    <row r="85" spans="1:47" ht="33.75" x14ac:dyDescent="0.2">
      <c r="A85" s="335" t="s">
        <v>229</v>
      </c>
      <c r="B85" s="335" t="s">
        <v>471</v>
      </c>
      <c r="C85" s="336" t="s">
        <v>488</v>
      </c>
      <c r="D85" s="335" t="s">
        <v>229</v>
      </c>
      <c r="E85" s="336" t="s">
        <v>487</v>
      </c>
      <c r="F85" s="335" t="s">
        <v>420</v>
      </c>
      <c r="G85" s="339"/>
      <c r="X85" s="333"/>
      <c r="Y85" s="387" t="s">
        <v>456</v>
      </c>
      <c r="Z85" s="384" t="s">
        <v>457</v>
      </c>
      <c r="AA85" s="384">
        <v>201704</v>
      </c>
      <c r="AB85" s="384">
        <v>201705</v>
      </c>
      <c r="AC85" s="384">
        <v>201706</v>
      </c>
    </row>
    <row r="86" spans="1:47" x14ac:dyDescent="0.2">
      <c r="A86" s="339">
        <v>1</v>
      </c>
      <c r="B86" s="339" t="s">
        <v>1</v>
      </c>
      <c r="C86" s="340">
        <v>52958</v>
      </c>
      <c r="D86" s="339">
        <v>1</v>
      </c>
      <c r="E86" s="340">
        <v>51522</v>
      </c>
      <c r="F86" s="341">
        <f>+C86-E86</f>
        <v>1436</v>
      </c>
      <c r="G86" s="393">
        <f t="shared" ref="G86:G149" si="7">C86/E86-1</f>
        <v>2.787158883583718E-2</v>
      </c>
      <c r="O86" s="333">
        <v>201809</v>
      </c>
      <c r="X86" s="333"/>
      <c r="Y86" s="383" t="s">
        <v>453</v>
      </c>
      <c r="Z86" s="388" t="s">
        <v>455</v>
      </c>
      <c r="AA86" s="388" t="s">
        <v>455</v>
      </c>
      <c r="AB86" s="388" t="s">
        <v>455</v>
      </c>
      <c r="AC86" s="388" t="s">
        <v>455</v>
      </c>
    </row>
    <row r="87" spans="1:47" x14ac:dyDescent="0.2">
      <c r="A87" s="339">
        <v>2</v>
      </c>
      <c r="B87" s="339" t="s">
        <v>2</v>
      </c>
      <c r="C87" s="340">
        <v>86748</v>
      </c>
      <c r="D87" s="339">
        <v>2</v>
      </c>
      <c r="E87" s="340">
        <v>85429</v>
      </c>
      <c r="F87" s="341">
        <f t="shared" ref="F87:F150" si="8">+C87-E87</f>
        <v>1319</v>
      </c>
      <c r="G87" s="393">
        <f t="shared" si="7"/>
        <v>1.5439721874304979E-2</v>
      </c>
      <c r="O87" s="333" t="s">
        <v>395</v>
      </c>
      <c r="X87" s="333"/>
      <c r="Y87" s="383" t="s">
        <v>442</v>
      </c>
      <c r="Z87" s="339" t="s">
        <v>442</v>
      </c>
      <c r="AA87" s="386">
        <v>157409</v>
      </c>
      <c r="AB87" s="386">
        <v>157406</v>
      </c>
      <c r="AC87" s="386">
        <v>157404</v>
      </c>
    </row>
    <row r="88" spans="1:47" x14ac:dyDescent="0.2">
      <c r="A88" s="339">
        <v>3</v>
      </c>
      <c r="B88" s="339" t="s">
        <v>3</v>
      </c>
      <c r="C88" s="340">
        <v>4743257</v>
      </c>
      <c r="D88" s="339">
        <v>3</v>
      </c>
      <c r="E88" s="340">
        <v>4576774</v>
      </c>
      <c r="F88" s="341">
        <f t="shared" si="8"/>
        <v>166483</v>
      </c>
      <c r="G88" s="393">
        <f t="shared" si="7"/>
        <v>3.6375621780756484E-2</v>
      </c>
      <c r="O88" s="333" t="s">
        <v>395</v>
      </c>
      <c r="X88" s="333"/>
      <c r="Y88" s="383" t="s">
        <v>443</v>
      </c>
      <c r="Z88" s="383" t="s">
        <v>443</v>
      </c>
      <c r="AA88" s="386">
        <v>20222</v>
      </c>
      <c r="AB88" s="386">
        <v>20234</v>
      </c>
      <c r="AC88" s="386">
        <v>20244</v>
      </c>
    </row>
    <row r="89" spans="1:47" x14ac:dyDescent="0.2">
      <c r="A89" s="339">
        <v>4</v>
      </c>
      <c r="B89" s="339" t="s">
        <v>4</v>
      </c>
      <c r="C89" s="340">
        <v>205557</v>
      </c>
      <c r="D89" s="339">
        <v>4</v>
      </c>
      <c r="E89" s="340">
        <v>200659</v>
      </c>
      <c r="F89" s="341">
        <f t="shared" si="8"/>
        <v>4898</v>
      </c>
      <c r="G89" s="393">
        <f t="shared" si="7"/>
        <v>2.4409570465316888E-2</v>
      </c>
      <c r="O89" s="333" t="s">
        <v>327</v>
      </c>
      <c r="X89" s="333"/>
      <c r="Y89" s="383" t="s">
        <v>444</v>
      </c>
      <c r="Z89" s="339" t="s">
        <v>444</v>
      </c>
      <c r="AA89" s="386">
        <v>1272</v>
      </c>
      <c r="AB89" s="386">
        <v>112336</v>
      </c>
      <c r="AC89" s="386">
        <v>112337</v>
      </c>
    </row>
    <row r="90" spans="1:47" x14ac:dyDescent="0.2">
      <c r="A90" s="339">
        <v>5</v>
      </c>
      <c r="B90" s="339" t="s">
        <v>5</v>
      </c>
      <c r="C90" s="340">
        <v>1097669</v>
      </c>
      <c r="D90" s="339">
        <v>5</v>
      </c>
      <c r="E90" s="340">
        <v>1074553</v>
      </c>
      <c r="F90" s="341">
        <f t="shared" si="8"/>
        <v>23116</v>
      </c>
      <c r="G90" s="393">
        <f t="shared" si="7"/>
        <v>2.1512200887252586E-2</v>
      </c>
      <c r="N90" s="333">
        <v>1</v>
      </c>
      <c r="O90" s="406">
        <v>2170</v>
      </c>
      <c r="X90" s="333"/>
      <c r="Y90" s="383" t="s">
        <v>454</v>
      </c>
      <c r="Z90" s="339" t="s">
        <v>454</v>
      </c>
      <c r="AA90" s="386">
        <v>111081</v>
      </c>
      <c r="AB90" s="389"/>
      <c r="AC90" s="389"/>
      <c r="AD90" s="380"/>
      <c r="AE90" s="380"/>
      <c r="AF90" s="380"/>
      <c r="AG90" s="380"/>
      <c r="AH90" s="380"/>
      <c r="AI90" s="380"/>
    </row>
    <row r="91" spans="1:47" x14ac:dyDescent="0.2">
      <c r="A91" s="339">
        <v>6</v>
      </c>
      <c r="B91" s="339" t="s">
        <v>6</v>
      </c>
      <c r="C91" s="340">
        <v>13172</v>
      </c>
      <c r="D91" s="339">
        <v>6</v>
      </c>
      <c r="E91" s="340">
        <v>12842</v>
      </c>
      <c r="F91" s="341">
        <f t="shared" si="8"/>
        <v>330</v>
      </c>
      <c r="G91" s="393">
        <f t="shared" si="7"/>
        <v>2.5696931942065016E-2</v>
      </c>
      <c r="N91" s="333">
        <v>2</v>
      </c>
      <c r="O91" s="406">
        <v>2236</v>
      </c>
      <c r="X91" s="333"/>
      <c r="Y91" s="383" t="s">
        <v>445</v>
      </c>
      <c r="Z91" s="383" t="s">
        <v>445</v>
      </c>
      <c r="AA91" s="386">
        <v>125925</v>
      </c>
      <c r="AB91" s="386">
        <v>126016</v>
      </c>
      <c r="AC91" s="386">
        <v>126075</v>
      </c>
      <c r="AD91" s="380"/>
      <c r="AE91" s="380"/>
      <c r="AF91" s="380"/>
      <c r="AG91" s="380"/>
      <c r="AH91" s="380"/>
      <c r="AI91" s="380"/>
    </row>
    <row r="92" spans="1:47" x14ac:dyDescent="0.2">
      <c r="A92" s="339">
        <v>7</v>
      </c>
      <c r="B92" s="339" t="s">
        <v>7</v>
      </c>
      <c r="C92" s="340">
        <v>1467529</v>
      </c>
      <c r="D92" s="339">
        <v>7</v>
      </c>
      <c r="E92" s="340">
        <v>1435990</v>
      </c>
      <c r="F92" s="341">
        <f t="shared" si="8"/>
        <v>31539</v>
      </c>
      <c r="G92" s="393">
        <f t="shared" si="7"/>
        <v>2.1963244869393161E-2</v>
      </c>
      <c r="N92" s="333">
        <v>3</v>
      </c>
      <c r="O92" s="406">
        <v>8916</v>
      </c>
      <c r="X92" s="333"/>
      <c r="Y92" s="383" t="s">
        <v>446</v>
      </c>
      <c r="Z92" s="383" t="s">
        <v>446</v>
      </c>
      <c r="AA92" s="386">
        <v>215577</v>
      </c>
      <c r="AB92" s="386">
        <v>215533</v>
      </c>
      <c r="AC92" s="386">
        <v>215510</v>
      </c>
      <c r="AD92" s="380"/>
      <c r="AE92" s="380"/>
      <c r="AF92" s="380"/>
      <c r="AG92" s="380"/>
      <c r="AH92" s="380"/>
      <c r="AI92" s="380"/>
    </row>
    <row r="93" spans="1:47" x14ac:dyDescent="0.2">
      <c r="A93" s="339">
        <v>8</v>
      </c>
      <c r="B93" s="339" t="s">
        <v>8</v>
      </c>
      <c r="C93" s="340">
        <v>148530</v>
      </c>
      <c r="D93" s="339">
        <v>8</v>
      </c>
      <c r="E93" s="340">
        <v>144979</v>
      </c>
      <c r="F93" s="341">
        <f t="shared" si="8"/>
        <v>3551</v>
      </c>
      <c r="G93" s="393">
        <f t="shared" si="7"/>
        <v>2.4493202463805153E-2</v>
      </c>
      <c r="N93" s="333">
        <v>4</v>
      </c>
      <c r="O93" s="406">
        <v>8310</v>
      </c>
      <c r="X93" s="333"/>
      <c r="Y93" s="383"/>
      <c r="Z93" s="339"/>
      <c r="AA93" s="386"/>
      <c r="AB93" s="385"/>
      <c r="AC93" s="385"/>
      <c r="AD93" s="380"/>
      <c r="AE93" s="380"/>
      <c r="AF93" s="380"/>
      <c r="AG93" s="380"/>
      <c r="AH93" s="380"/>
      <c r="AI93" s="380"/>
    </row>
    <row r="94" spans="1:47" x14ac:dyDescent="0.2">
      <c r="A94" s="339">
        <v>9</v>
      </c>
      <c r="B94" s="339" t="s">
        <v>9</v>
      </c>
      <c r="C94" s="340">
        <v>10587</v>
      </c>
      <c r="D94" s="339">
        <v>9</v>
      </c>
      <c r="E94" s="340">
        <v>10410</v>
      </c>
      <c r="F94" s="341">
        <f t="shared" si="8"/>
        <v>177</v>
      </c>
      <c r="G94" s="393">
        <f t="shared" si="7"/>
        <v>1.7002881844380369E-2</v>
      </c>
      <c r="N94" s="333">
        <v>5</v>
      </c>
      <c r="O94" s="406">
        <v>7600</v>
      </c>
      <c r="X94" s="333"/>
      <c r="Y94" s="383" t="s">
        <v>447</v>
      </c>
      <c r="Z94" s="339" t="s">
        <v>447</v>
      </c>
      <c r="AA94" s="386">
        <v>248</v>
      </c>
      <c r="AB94" s="385">
        <v>248</v>
      </c>
      <c r="AC94" s="385">
        <v>248</v>
      </c>
      <c r="AD94" s="380"/>
      <c r="AE94" s="380"/>
      <c r="AF94" s="380"/>
      <c r="AG94" s="380"/>
      <c r="AH94" s="380"/>
      <c r="AI94" s="380"/>
    </row>
    <row r="95" spans="1:47" x14ac:dyDescent="0.2">
      <c r="A95" s="339">
        <v>10</v>
      </c>
      <c r="B95" s="339" t="s">
        <v>10</v>
      </c>
      <c r="C95" s="340">
        <v>8718</v>
      </c>
      <c r="D95" s="339">
        <v>10</v>
      </c>
      <c r="E95" s="340">
        <v>8547</v>
      </c>
      <c r="F95" s="341">
        <f t="shared" si="8"/>
        <v>171</v>
      </c>
      <c r="G95" s="393">
        <f t="shared" si="7"/>
        <v>2.0007020007019927E-2</v>
      </c>
      <c r="N95" s="333">
        <v>6</v>
      </c>
      <c r="O95" s="406">
        <v>2333</v>
      </c>
      <c r="X95" s="333"/>
      <c r="Y95" s="383" t="s">
        <v>448</v>
      </c>
      <c r="Z95" s="339" t="s">
        <v>448</v>
      </c>
      <c r="AA95" s="386">
        <v>14946</v>
      </c>
      <c r="AB95" s="386">
        <v>14950</v>
      </c>
      <c r="AC95" s="386">
        <v>14950</v>
      </c>
      <c r="AD95" s="380"/>
      <c r="AE95" s="380"/>
      <c r="AF95" s="380"/>
      <c r="AG95" s="380"/>
      <c r="AH95" s="380"/>
      <c r="AI95" s="380"/>
    </row>
    <row r="96" spans="1:47" x14ac:dyDescent="0.2">
      <c r="A96" s="339">
        <v>11</v>
      </c>
      <c r="B96" s="339" t="s">
        <v>11</v>
      </c>
      <c r="C96" s="340">
        <v>766209</v>
      </c>
      <c r="D96" s="339">
        <v>11</v>
      </c>
      <c r="E96" s="340">
        <v>749763</v>
      </c>
      <c r="F96" s="341">
        <f t="shared" si="8"/>
        <v>16446</v>
      </c>
      <c r="G96" s="393">
        <f t="shared" si="7"/>
        <v>2.1934931438334582E-2</v>
      </c>
      <c r="N96" s="333">
        <v>7</v>
      </c>
      <c r="O96" s="406">
        <v>59169</v>
      </c>
      <c r="X96" s="333"/>
      <c r="Y96" s="383" t="s">
        <v>449</v>
      </c>
      <c r="Z96" s="339" t="s">
        <v>449</v>
      </c>
      <c r="AA96" s="386">
        <v>3197</v>
      </c>
      <c r="AB96" s="386">
        <v>3198</v>
      </c>
      <c r="AC96" s="386">
        <v>3198</v>
      </c>
      <c r="AD96" s="380"/>
      <c r="AE96" s="380"/>
      <c r="AF96" s="380"/>
      <c r="AG96" s="380"/>
      <c r="AH96" s="380"/>
      <c r="AI96" s="380"/>
    </row>
    <row r="97" spans="1:35" x14ac:dyDescent="0.2">
      <c r="A97" s="339">
        <v>12</v>
      </c>
      <c r="B97" s="339" t="s">
        <v>12</v>
      </c>
      <c r="C97" s="340">
        <v>32973</v>
      </c>
      <c r="D97" s="339">
        <v>12</v>
      </c>
      <c r="E97" s="340">
        <v>32068</v>
      </c>
      <c r="F97" s="341">
        <f t="shared" si="8"/>
        <v>905</v>
      </c>
      <c r="G97" s="393">
        <f t="shared" si="7"/>
        <v>2.8221279780466402E-2</v>
      </c>
      <c r="N97" s="333">
        <v>8</v>
      </c>
      <c r="O97" s="406">
        <v>16321</v>
      </c>
      <c r="X97" s="333"/>
      <c r="Y97" s="383" t="s">
        <v>450</v>
      </c>
      <c r="Z97" s="339" t="s">
        <v>450</v>
      </c>
      <c r="AA97" s="386">
        <v>552</v>
      </c>
      <c r="AB97" s="385">
        <v>552</v>
      </c>
      <c r="AC97" s="385">
        <v>552</v>
      </c>
      <c r="AD97" s="380"/>
      <c r="AE97" s="380"/>
      <c r="AF97" s="380"/>
      <c r="AG97" s="380"/>
      <c r="AH97" s="380"/>
      <c r="AI97" s="380"/>
    </row>
    <row r="98" spans="1:35" x14ac:dyDescent="0.2">
      <c r="A98" s="339">
        <v>13</v>
      </c>
      <c r="B98" s="339" t="s">
        <v>13</v>
      </c>
      <c r="C98" s="340">
        <v>5055</v>
      </c>
      <c r="D98" s="339">
        <v>13</v>
      </c>
      <c r="E98" s="340">
        <v>4970</v>
      </c>
      <c r="F98" s="341">
        <f t="shared" si="8"/>
        <v>85</v>
      </c>
      <c r="G98" s="393">
        <f t="shared" si="7"/>
        <v>1.7102615694164935E-2</v>
      </c>
      <c r="N98" s="333">
        <v>9</v>
      </c>
      <c r="O98" s="333">
        <v>196</v>
      </c>
      <c r="X98" s="333"/>
      <c r="Y98" s="383" t="s">
        <v>451</v>
      </c>
      <c r="Z98" s="339" t="s">
        <v>451</v>
      </c>
      <c r="AA98" s="386">
        <v>12877</v>
      </c>
      <c r="AB98" s="386">
        <v>12879</v>
      </c>
      <c r="AC98" s="386">
        <v>12881</v>
      </c>
      <c r="AD98" s="380"/>
      <c r="AE98" s="380"/>
      <c r="AF98" s="380"/>
      <c r="AG98" s="380"/>
      <c r="AH98" s="380"/>
      <c r="AI98" s="380"/>
    </row>
    <row r="99" spans="1:35" x14ac:dyDescent="0.2">
      <c r="A99" s="339">
        <v>14</v>
      </c>
      <c r="B99" s="339" t="s">
        <v>14</v>
      </c>
      <c r="C99" s="340">
        <v>14049</v>
      </c>
      <c r="D99" s="339">
        <v>14</v>
      </c>
      <c r="E99" s="340">
        <v>13812</v>
      </c>
      <c r="F99" s="341">
        <f t="shared" si="8"/>
        <v>237</v>
      </c>
      <c r="G99" s="393">
        <f t="shared" si="7"/>
        <v>1.7158992180712485E-2</v>
      </c>
      <c r="N99" s="333">
        <v>10</v>
      </c>
      <c r="O99" s="333">
        <v>760</v>
      </c>
      <c r="X99" s="333"/>
      <c r="Y99" s="383" t="s">
        <v>452</v>
      </c>
      <c r="Z99" s="383" t="s">
        <v>452</v>
      </c>
      <c r="AA99" s="385">
        <v>296</v>
      </c>
      <c r="AB99" s="385">
        <v>296</v>
      </c>
      <c r="AC99" s="385">
        <v>296</v>
      </c>
      <c r="AD99" s="380"/>
      <c r="AE99" s="380"/>
      <c r="AF99" s="380"/>
      <c r="AG99" s="380"/>
      <c r="AH99" s="380"/>
      <c r="AI99" s="380"/>
    </row>
    <row r="100" spans="1:35" x14ac:dyDescent="0.2">
      <c r="A100" s="339">
        <v>15</v>
      </c>
      <c r="B100" s="339" t="s">
        <v>15</v>
      </c>
      <c r="C100" s="340">
        <v>34947</v>
      </c>
      <c r="D100" s="339">
        <v>15</v>
      </c>
      <c r="E100" s="340">
        <v>34231</v>
      </c>
      <c r="F100" s="341">
        <f t="shared" si="8"/>
        <v>716</v>
      </c>
      <c r="G100" s="393">
        <f t="shared" si="7"/>
        <v>2.0916712921036584E-2</v>
      </c>
      <c r="N100" s="333">
        <v>11</v>
      </c>
      <c r="O100" s="406">
        <v>12738</v>
      </c>
      <c r="X100" s="333"/>
      <c r="Y100" s="379"/>
      <c r="Z100" s="379"/>
      <c r="AA100" s="380"/>
      <c r="AB100" s="380"/>
      <c r="AC100" s="380"/>
      <c r="AD100" s="380"/>
      <c r="AE100" s="380"/>
      <c r="AF100" s="380"/>
      <c r="AG100" s="380"/>
      <c r="AH100" s="380"/>
      <c r="AI100" s="380"/>
    </row>
    <row r="101" spans="1:35" x14ac:dyDescent="0.2">
      <c r="A101" s="339">
        <v>16</v>
      </c>
      <c r="B101" s="339" t="s">
        <v>16</v>
      </c>
      <c r="C101" s="340">
        <v>20018</v>
      </c>
      <c r="D101" s="339">
        <v>16</v>
      </c>
      <c r="E101" s="340">
        <v>19722</v>
      </c>
      <c r="F101" s="341">
        <f t="shared" si="8"/>
        <v>296</v>
      </c>
      <c r="G101" s="393">
        <f t="shared" si="7"/>
        <v>1.5008619815434443E-2</v>
      </c>
      <c r="N101" s="333">
        <v>12</v>
      </c>
      <c r="O101" s="406">
        <v>1371</v>
      </c>
      <c r="X101" s="333"/>
      <c r="Y101" s="379"/>
      <c r="Z101" s="379"/>
      <c r="AA101" s="380"/>
      <c r="AB101" s="380"/>
      <c r="AC101" s="380"/>
      <c r="AD101" s="380"/>
      <c r="AE101" s="380"/>
      <c r="AF101" s="380"/>
      <c r="AG101" s="380"/>
      <c r="AH101" s="380"/>
      <c r="AI101" s="380"/>
    </row>
    <row r="102" spans="1:35" x14ac:dyDescent="0.2">
      <c r="A102" s="339">
        <v>17</v>
      </c>
      <c r="B102" s="339" t="s">
        <v>17</v>
      </c>
      <c r="C102" s="340">
        <v>23964</v>
      </c>
      <c r="D102" s="339">
        <v>17</v>
      </c>
      <c r="E102" s="340">
        <v>23390</v>
      </c>
      <c r="F102" s="341">
        <f t="shared" si="8"/>
        <v>574</v>
      </c>
      <c r="G102" s="393">
        <f t="shared" si="7"/>
        <v>2.4540401881145701E-2</v>
      </c>
      <c r="N102" s="333">
        <v>13</v>
      </c>
      <c r="O102" s="333">
        <v>435</v>
      </c>
      <c r="X102" s="333"/>
      <c r="Y102" s="379"/>
      <c r="Z102" s="379"/>
      <c r="AA102" s="380"/>
      <c r="AB102" s="380"/>
      <c r="AC102" s="380"/>
      <c r="AD102" s="380"/>
      <c r="AE102" s="380"/>
      <c r="AF102" s="380"/>
      <c r="AG102" s="380"/>
      <c r="AH102" s="380"/>
      <c r="AI102" s="380"/>
    </row>
    <row r="103" spans="1:35" x14ac:dyDescent="0.2">
      <c r="A103" s="339">
        <v>18</v>
      </c>
      <c r="B103" s="339" t="s">
        <v>18</v>
      </c>
      <c r="C103" s="340">
        <v>383446</v>
      </c>
      <c r="D103" s="339">
        <v>18</v>
      </c>
      <c r="E103" s="340">
        <v>340886</v>
      </c>
      <c r="F103" s="341">
        <f t="shared" si="8"/>
        <v>42560</v>
      </c>
      <c r="G103" s="393">
        <f t="shared" si="7"/>
        <v>0.12485112324941472</v>
      </c>
      <c r="N103" s="333">
        <v>14</v>
      </c>
      <c r="O103" s="333">
        <v>779</v>
      </c>
      <c r="X103" s="333"/>
      <c r="Y103" s="379"/>
      <c r="Z103" s="379"/>
      <c r="AA103" s="380"/>
      <c r="AB103" s="380"/>
      <c r="AC103" s="380"/>
      <c r="AD103" s="380"/>
      <c r="AE103" s="380"/>
      <c r="AF103" s="380"/>
      <c r="AG103" s="380"/>
      <c r="AH103" s="380"/>
      <c r="AI103" s="380"/>
    </row>
    <row r="104" spans="1:35" x14ac:dyDescent="0.2">
      <c r="A104" s="339">
        <v>19</v>
      </c>
      <c r="B104" s="339" t="s">
        <v>19</v>
      </c>
      <c r="C104" s="340">
        <v>3928453</v>
      </c>
      <c r="D104" s="339">
        <v>19</v>
      </c>
      <c r="E104" s="340">
        <v>3846506</v>
      </c>
      <c r="F104" s="341">
        <f t="shared" si="8"/>
        <v>81947</v>
      </c>
      <c r="G104" s="393">
        <f t="shared" si="7"/>
        <v>2.130426938109542E-2</v>
      </c>
      <c r="N104" s="333">
        <v>15</v>
      </c>
      <c r="O104" s="406">
        <v>1754</v>
      </c>
      <c r="X104" s="333"/>
      <c r="Y104" s="379"/>
      <c r="Z104" s="379"/>
      <c r="AA104" s="380"/>
      <c r="AB104" s="380"/>
      <c r="AC104" s="380"/>
      <c r="AD104" s="380"/>
      <c r="AE104" s="380"/>
      <c r="AF104" s="380"/>
      <c r="AG104" s="380"/>
      <c r="AH104" s="380"/>
      <c r="AI104" s="380"/>
    </row>
    <row r="105" spans="1:35" x14ac:dyDescent="0.2">
      <c r="A105" s="339">
        <v>20</v>
      </c>
      <c r="B105" s="339" t="s">
        <v>20</v>
      </c>
      <c r="C105" s="340">
        <v>355742</v>
      </c>
      <c r="D105" s="339">
        <v>20</v>
      </c>
      <c r="E105" s="340">
        <v>340373</v>
      </c>
      <c r="F105" s="341">
        <f t="shared" si="8"/>
        <v>15369</v>
      </c>
      <c r="G105" s="393">
        <f t="shared" si="7"/>
        <v>4.5153405234845234E-2</v>
      </c>
      <c r="N105" s="333">
        <v>16</v>
      </c>
      <c r="O105" s="406">
        <v>1712</v>
      </c>
      <c r="X105" s="333"/>
      <c r="Y105" s="379"/>
      <c r="Z105" s="379"/>
      <c r="AA105" s="380"/>
      <c r="AB105" s="380"/>
      <c r="AC105" s="380"/>
      <c r="AD105" s="380"/>
      <c r="AE105" s="380"/>
      <c r="AF105" s="380"/>
      <c r="AG105" s="380"/>
      <c r="AH105" s="380"/>
      <c r="AI105" s="380"/>
    </row>
    <row r="106" spans="1:35" x14ac:dyDescent="0.2">
      <c r="A106" s="339">
        <v>21</v>
      </c>
      <c r="B106" s="339" t="s">
        <v>21</v>
      </c>
      <c r="C106" s="340">
        <v>3111119</v>
      </c>
      <c r="D106" s="339">
        <v>21</v>
      </c>
      <c r="E106" s="340">
        <v>3064413</v>
      </c>
      <c r="F106" s="341">
        <f t="shared" si="8"/>
        <v>46706</v>
      </c>
      <c r="G106" s="393">
        <f t="shared" si="7"/>
        <v>1.5241418176988653E-2</v>
      </c>
      <c r="N106" s="333">
        <v>17</v>
      </c>
      <c r="O106" s="406">
        <v>2176</v>
      </c>
      <c r="X106" s="333"/>
      <c r="Y106" s="379"/>
      <c r="Z106" s="379"/>
      <c r="AA106" s="380"/>
      <c r="AB106" s="380"/>
      <c r="AC106" s="380"/>
      <c r="AD106" s="380"/>
      <c r="AE106" s="380"/>
      <c r="AF106" s="380"/>
      <c r="AG106" s="380"/>
      <c r="AH106" s="380"/>
      <c r="AI106" s="380"/>
    </row>
    <row r="107" spans="1:35" x14ac:dyDescent="0.2">
      <c r="A107" s="339">
        <v>22</v>
      </c>
      <c r="B107" s="339" t="s">
        <v>22</v>
      </c>
      <c r="C107" s="340">
        <v>19972</v>
      </c>
      <c r="D107" s="339">
        <v>22</v>
      </c>
      <c r="E107" s="340">
        <v>19285</v>
      </c>
      <c r="F107" s="341">
        <f t="shared" si="8"/>
        <v>687</v>
      </c>
      <c r="G107" s="393">
        <f t="shared" si="7"/>
        <v>3.5623541612652243E-2</v>
      </c>
      <c r="N107" s="333">
        <v>18</v>
      </c>
      <c r="O107" s="406">
        <v>7574</v>
      </c>
      <c r="X107" s="333"/>
      <c r="Y107" s="379"/>
      <c r="Z107" s="379"/>
      <c r="AA107" s="380"/>
      <c r="AB107" s="380"/>
      <c r="AC107" s="380"/>
      <c r="AD107" s="380"/>
      <c r="AE107" s="380"/>
      <c r="AF107" s="380"/>
      <c r="AG107" s="380"/>
      <c r="AH107" s="380"/>
      <c r="AI107" s="380"/>
    </row>
    <row r="108" spans="1:35" x14ac:dyDescent="0.2">
      <c r="A108" s="339">
        <v>23</v>
      </c>
      <c r="B108" s="339" t="s">
        <v>23</v>
      </c>
      <c r="C108" s="340">
        <v>1298649</v>
      </c>
      <c r="D108" s="339">
        <v>23</v>
      </c>
      <c r="E108" s="340">
        <v>1270005</v>
      </c>
      <c r="F108" s="341">
        <f t="shared" si="8"/>
        <v>28644</v>
      </c>
      <c r="G108" s="393">
        <f t="shared" si="7"/>
        <v>2.2554241912433382E-2</v>
      </c>
      <c r="N108" s="333">
        <v>19</v>
      </c>
      <c r="O108" s="406">
        <v>106892</v>
      </c>
      <c r="X108" s="333"/>
      <c r="Y108" s="379"/>
      <c r="Z108" s="379"/>
      <c r="AA108" s="380"/>
      <c r="AB108" s="380"/>
      <c r="AC108" s="380"/>
      <c r="AD108" s="380"/>
      <c r="AE108" s="380"/>
      <c r="AF108" s="380"/>
      <c r="AG108" s="380"/>
      <c r="AH108" s="380"/>
      <c r="AI108" s="380"/>
    </row>
    <row r="109" spans="1:35" x14ac:dyDescent="0.2">
      <c r="A109" s="339">
        <v>24</v>
      </c>
      <c r="B109" s="339" t="s">
        <v>415</v>
      </c>
      <c r="C109" s="340">
        <v>231943</v>
      </c>
      <c r="D109" s="339">
        <v>24</v>
      </c>
      <c r="E109" s="340">
        <v>228344</v>
      </c>
      <c r="F109" s="341">
        <f t="shared" si="8"/>
        <v>3599</v>
      </c>
      <c r="G109" s="393">
        <f t="shared" si="7"/>
        <v>1.5761307500963495E-2</v>
      </c>
      <c r="N109" s="333">
        <v>20</v>
      </c>
      <c r="O109" s="333">
        <v>962</v>
      </c>
      <c r="X109" s="333"/>
      <c r="Y109" s="379"/>
      <c r="Z109" s="379"/>
      <c r="AA109" s="380"/>
      <c r="AB109" s="380"/>
      <c r="AC109" s="380"/>
      <c r="AD109" s="380"/>
      <c r="AE109" s="380"/>
      <c r="AF109" s="380"/>
      <c r="AG109" s="380"/>
      <c r="AH109" s="380"/>
      <c r="AI109" s="380"/>
    </row>
    <row r="110" spans="1:35" x14ac:dyDescent="0.2">
      <c r="A110" s="339">
        <v>25</v>
      </c>
      <c r="B110" s="339" t="s">
        <v>25</v>
      </c>
      <c r="C110" s="340">
        <v>69186</v>
      </c>
      <c r="D110" s="339">
        <v>25</v>
      </c>
      <c r="E110" s="340">
        <v>67707</v>
      </c>
      <c r="F110" s="341">
        <f t="shared" si="8"/>
        <v>1479</v>
      </c>
      <c r="G110" s="393">
        <f t="shared" si="7"/>
        <v>2.1844122468873239E-2</v>
      </c>
      <c r="N110" s="333">
        <v>21</v>
      </c>
      <c r="O110" s="406">
        <v>117848</v>
      </c>
      <c r="X110" s="333"/>
      <c r="Y110" s="379"/>
      <c r="Z110" s="379"/>
      <c r="AA110" s="380"/>
      <c r="AB110" s="380"/>
      <c r="AC110" s="380"/>
      <c r="AD110" s="380"/>
      <c r="AE110" s="380"/>
      <c r="AF110" s="380"/>
      <c r="AG110" s="380"/>
      <c r="AH110" s="380"/>
      <c r="AI110" s="380"/>
    </row>
    <row r="111" spans="1:35" x14ac:dyDescent="0.2">
      <c r="A111" s="339">
        <v>26</v>
      </c>
      <c r="B111" s="339" t="s">
        <v>170</v>
      </c>
      <c r="C111" s="340">
        <v>258387</v>
      </c>
      <c r="D111" s="339">
        <v>26</v>
      </c>
      <c r="E111" s="340">
        <v>252181</v>
      </c>
      <c r="F111" s="341">
        <f t="shared" si="8"/>
        <v>6206</v>
      </c>
      <c r="G111" s="393">
        <f t="shared" si="7"/>
        <v>2.4609308393574558E-2</v>
      </c>
      <c r="N111" s="333">
        <v>22</v>
      </c>
      <c r="O111" s="406">
        <v>1646</v>
      </c>
      <c r="X111" s="333"/>
      <c r="Y111" s="379"/>
      <c r="Z111" s="379"/>
      <c r="AA111" s="380"/>
      <c r="AB111" s="380"/>
      <c r="AC111" s="380"/>
      <c r="AD111" s="380"/>
      <c r="AE111" s="380"/>
      <c r="AF111" s="380"/>
      <c r="AG111" s="380"/>
      <c r="AH111" s="380"/>
      <c r="AI111" s="380"/>
    </row>
    <row r="112" spans="1:35" x14ac:dyDescent="0.2">
      <c r="A112" s="339">
        <v>27</v>
      </c>
      <c r="B112" s="339" t="s">
        <v>27</v>
      </c>
      <c r="C112" s="340">
        <v>170634</v>
      </c>
      <c r="D112" s="339">
        <v>27</v>
      </c>
      <c r="E112" s="340">
        <v>166911</v>
      </c>
      <c r="F112" s="341">
        <f t="shared" si="8"/>
        <v>3723</v>
      </c>
      <c r="G112" s="393">
        <f t="shared" si="7"/>
        <v>2.2305300429570352E-2</v>
      </c>
      <c r="N112" s="333">
        <v>23</v>
      </c>
      <c r="O112" s="406">
        <v>96173</v>
      </c>
      <c r="X112" s="333"/>
      <c r="Y112" s="379"/>
      <c r="Z112" s="379"/>
      <c r="AA112" s="380"/>
      <c r="AB112" s="380"/>
      <c r="AC112" s="380"/>
      <c r="AD112" s="380"/>
      <c r="AE112" s="380"/>
      <c r="AF112" s="380"/>
      <c r="AG112" s="380"/>
      <c r="AH112" s="380"/>
      <c r="AI112" s="380"/>
    </row>
    <row r="113" spans="1:35" x14ac:dyDescent="0.2">
      <c r="A113" s="339">
        <v>28</v>
      </c>
      <c r="B113" s="339" t="s">
        <v>28</v>
      </c>
      <c r="C113" s="340">
        <v>48750</v>
      </c>
      <c r="D113" s="339">
        <v>28</v>
      </c>
      <c r="E113" s="340">
        <v>47508</v>
      </c>
      <c r="F113" s="341">
        <f t="shared" si="8"/>
        <v>1242</v>
      </c>
      <c r="G113" s="393">
        <f t="shared" si="7"/>
        <v>2.6142965395301809E-2</v>
      </c>
      <c r="N113" s="333">
        <v>24</v>
      </c>
      <c r="O113" s="406">
        <v>4020</v>
      </c>
      <c r="X113" s="333"/>
      <c r="Y113" s="379"/>
      <c r="Z113" s="379"/>
      <c r="AA113" s="380"/>
      <c r="AB113" s="380"/>
      <c r="AC113" s="380"/>
      <c r="AD113" s="380"/>
      <c r="AE113" s="380"/>
      <c r="AF113" s="380"/>
      <c r="AG113" s="380"/>
      <c r="AH113" s="380"/>
      <c r="AI113" s="380"/>
    </row>
    <row r="114" spans="1:35" x14ac:dyDescent="0.2">
      <c r="A114" s="339">
        <v>29</v>
      </c>
      <c r="B114" s="339" t="s">
        <v>29</v>
      </c>
      <c r="C114" s="340">
        <v>1864687</v>
      </c>
      <c r="D114" s="339">
        <v>29</v>
      </c>
      <c r="E114" s="340">
        <v>1812361</v>
      </c>
      <c r="F114" s="341">
        <f t="shared" si="8"/>
        <v>52326</v>
      </c>
      <c r="G114" s="393">
        <f t="shared" si="7"/>
        <v>2.8871731404505052E-2</v>
      </c>
      <c r="N114" s="333">
        <v>25</v>
      </c>
      <c r="O114" s="406">
        <v>3618</v>
      </c>
      <c r="X114" s="333"/>
      <c r="Y114" s="379"/>
      <c r="Z114" s="379"/>
      <c r="AA114" s="380"/>
      <c r="AB114" s="380"/>
      <c r="AC114" s="380"/>
      <c r="AD114" s="380"/>
      <c r="AE114" s="380"/>
      <c r="AF114" s="380"/>
      <c r="AG114" s="380"/>
      <c r="AH114" s="380"/>
      <c r="AI114" s="380"/>
    </row>
    <row r="115" spans="1:35" x14ac:dyDescent="0.2">
      <c r="A115" s="339">
        <v>30</v>
      </c>
      <c r="B115" s="339" t="s">
        <v>30</v>
      </c>
      <c r="C115" s="340">
        <v>110814</v>
      </c>
      <c r="D115" s="339">
        <v>30</v>
      </c>
      <c r="E115" s="340">
        <v>108747</v>
      </c>
      <c r="F115" s="341">
        <f t="shared" si="8"/>
        <v>2067</v>
      </c>
      <c r="G115" s="393">
        <f t="shared" si="7"/>
        <v>1.9007420894369575E-2</v>
      </c>
      <c r="N115" s="333">
        <v>26</v>
      </c>
      <c r="O115" s="406">
        <v>13088</v>
      </c>
      <c r="X115" s="333"/>
      <c r="Y115" s="379"/>
      <c r="Z115" s="379"/>
      <c r="AA115" s="380"/>
      <c r="AB115" s="380"/>
      <c r="AC115" s="380"/>
      <c r="AD115" s="380"/>
      <c r="AE115" s="380"/>
      <c r="AF115" s="380"/>
      <c r="AG115" s="380"/>
      <c r="AH115" s="380"/>
      <c r="AI115" s="380"/>
    </row>
    <row r="116" spans="1:35" x14ac:dyDescent="0.2">
      <c r="A116" s="339">
        <v>31</v>
      </c>
      <c r="B116" s="339" t="s">
        <v>31</v>
      </c>
      <c r="C116" s="340">
        <v>331470</v>
      </c>
      <c r="D116" s="339">
        <v>31</v>
      </c>
      <c r="E116" s="340">
        <v>326379</v>
      </c>
      <c r="F116" s="341">
        <f t="shared" si="8"/>
        <v>5091</v>
      </c>
      <c r="G116" s="393">
        <f>C116/E116-1</f>
        <v>1.5598430046050771E-2</v>
      </c>
      <c r="N116" s="333">
        <v>27</v>
      </c>
      <c r="O116" s="333">
        <v>942</v>
      </c>
      <c r="X116" s="333"/>
      <c r="Y116" s="379"/>
      <c r="Z116" s="379"/>
      <c r="AA116" s="380"/>
      <c r="AB116" s="380"/>
      <c r="AC116" s="380"/>
      <c r="AD116" s="380"/>
      <c r="AE116" s="380"/>
      <c r="AF116" s="380"/>
      <c r="AG116" s="380"/>
      <c r="AH116" s="380"/>
      <c r="AI116" s="380"/>
    </row>
    <row r="117" spans="1:35" x14ac:dyDescent="0.2">
      <c r="A117" s="339">
        <v>32</v>
      </c>
      <c r="B117" s="339" t="s">
        <v>32</v>
      </c>
      <c r="C117" s="340">
        <v>26996</v>
      </c>
      <c r="D117" s="339">
        <v>32</v>
      </c>
      <c r="E117" s="340">
        <v>26421</v>
      </c>
      <c r="F117" s="341">
        <f t="shared" si="8"/>
        <v>575</v>
      </c>
      <c r="G117" s="393">
        <f t="shared" si="7"/>
        <v>2.1762991559744149E-2</v>
      </c>
      <c r="N117" s="333">
        <v>28</v>
      </c>
      <c r="O117" s="406">
        <v>3404</v>
      </c>
      <c r="X117" s="333"/>
      <c r="Y117" s="379"/>
      <c r="Z117" s="379"/>
      <c r="AA117" s="380"/>
      <c r="AB117" s="380"/>
      <c r="AC117" s="380"/>
      <c r="AD117" s="380"/>
      <c r="AE117" s="380"/>
      <c r="AF117" s="380"/>
      <c r="AG117" s="380"/>
      <c r="AH117" s="380"/>
      <c r="AI117" s="380"/>
    </row>
    <row r="118" spans="1:35" x14ac:dyDescent="0.2">
      <c r="A118" s="339">
        <v>33</v>
      </c>
      <c r="B118" s="339" t="s">
        <v>33</v>
      </c>
      <c r="C118" s="340">
        <v>6868</v>
      </c>
      <c r="D118" s="339">
        <v>33</v>
      </c>
      <c r="E118" s="340">
        <v>6703</v>
      </c>
      <c r="F118" s="341">
        <f t="shared" si="8"/>
        <v>165</v>
      </c>
      <c r="G118" s="393">
        <f t="shared" si="7"/>
        <v>2.4615843652096014E-2</v>
      </c>
      <c r="N118" s="333">
        <v>29</v>
      </c>
      <c r="O118" s="406">
        <v>20351</v>
      </c>
      <c r="X118" s="333"/>
      <c r="Y118" s="379"/>
      <c r="Z118" s="379"/>
      <c r="AA118" s="380"/>
      <c r="AB118" s="380"/>
      <c r="AC118" s="380"/>
      <c r="AD118" s="380"/>
      <c r="AE118" s="380"/>
      <c r="AF118" s="380"/>
      <c r="AG118" s="380"/>
      <c r="AH118" s="380"/>
      <c r="AI118" s="380"/>
    </row>
    <row r="119" spans="1:35" x14ac:dyDescent="0.2">
      <c r="A119" s="339">
        <v>34</v>
      </c>
      <c r="B119" s="339" t="s">
        <v>34</v>
      </c>
      <c r="C119" s="340">
        <v>1164938</v>
      </c>
      <c r="D119" s="339">
        <v>34</v>
      </c>
      <c r="E119" s="340">
        <v>1152533</v>
      </c>
      <c r="F119" s="341">
        <f t="shared" si="8"/>
        <v>12405</v>
      </c>
      <c r="G119" s="393">
        <f t="shared" si="7"/>
        <v>1.0763249295247856E-2</v>
      </c>
      <c r="N119" s="333">
        <v>30</v>
      </c>
      <c r="O119" s="406">
        <v>3349</v>
      </c>
      <c r="X119" s="333"/>
      <c r="Y119" s="379"/>
      <c r="Z119" s="379"/>
      <c r="AA119" s="380"/>
      <c r="AB119" s="380"/>
      <c r="AC119" s="380"/>
      <c r="AD119" s="380"/>
      <c r="AE119" s="380"/>
      <c r="AF119" s="380"/>
      <c r="AG119" s="380"/>
      <c r="AH119" s="380"/>
      <c r="AI119" s="380"/>
    </row>
    <row r="120" spans="1:35" x14ac:dyDescent="0.2">
      <c r="A120" s="339">
        <v>35</v>
      </c>
      <c r="B120" s="339" t="s">
        <v>35</v>
      </c>
      <c r="C120" s="340">
        <v>97222</v>
      </c>
      <c r="D120" s="339">
        <v>35</v>
      </c>
      <c r="E120" s="340">
        <v>93448</v>
      </c>
      <c r="F120" s="341">
        <f t="shared" si="8"/>
        <v>3774</v>
      </c>
      <c r="G120" s="393">
        <f t="shared" si="7"/>
        <v>4.0386097080729488E-2</v>
      </c>
      <c r="N120" s="333">
        <v>31</v>
      </c>
      <c r="O120" s="406">
        <v>3709</v>
      </c>
      <c r="X120" s="333"/>
      <c r="Y120" s="379"/>
      <c r="Z120" s="379"/>
      <c r="AA120" s="380"/>
      <c r="AB120" s="380"/>
      <c r="AC120" s="380"/>
      <c r="AD120" s="380"/>
      <c r="AE120" s="380"/>
      <c r="AF120" s="380"/>
      <c r="AG120" s="380"/>
      <c r="AH120" s="380"/>
      <c r="AI120" s="380"/>
    </row>
    <row r="121" spans="1:35" x14ac:dyDescent="0.2">
      <c r="A121" s="339">
        <v>36</v>
      </c>
      <c r="B121" s="339" t="s">
        <v>36</v>
      </c>
      <c r="C121" s="340">
        <v>615174</v>
      </c>
      <c r="D121" s="339">
        <v>36</v>
      </c>
      <c r="E121" s="340">
        <v>599838</v>
      </c>
      <c r="F121" s="341">
        <f t="shared" si="8"/>
        <v>15336</v>
      </c>
      <c r="G121" s="393">
        <f t="shared" si="7"/>
        <v>2.5566903063827251E-2</v>
      </c>
      <c r="N121" s="333">
        <v>32</v>
      </c>
      <c r="O121" s="406">
        <v>1203</v>
      </c>
      <c r="X121" s="333"/>
      <c r="Y121" s="379"/>
      <c r="Z121" s="379"/>
      <c r="AA121" s="380"/>
      <c r="AB121" s="380"/>
      <c r="AC121" s="380"/>
      <c r="AD121" s="380"/>
      <c r="AE121" s="380"/>
      <c r="AF121" s="380"/>
      <c r="AG121" s="380"/>
      <c r="AH121" s="380"/>
      <c r="AI121" s="380"/>
    </row>
    <row r="122" spans="1:35" x14ac:dyDescent="0.2">
      <c r="A122" s="339">
        <v>37</v>
      </c>
      <c r="B122" s="339" t="s">
        <v>37</v>
      </c>
      <c r="C122" s="340">
        <v>279997</v>
      </c>
      <c r="D122" s="339">
        <v>37</v>
      </c>
      <c r="E122" s="340">
        <v>272362</v>
      </c>
      <c r="F122" s="341">
        <f t="shared" si="8"/>
        <v>7635</v>
      </c>
      <c r="G122" s="393">
        <f t="shared" si="7"/>
        <v>2.8032544921831937E-2</v>
      </c>
      <c r="N122" s="333">
        <v>33</v>
      </c>
      <c r="O122" s="333">
        <v>227</v>
      </c>
      <c r="X122" s="333"/>
      <c r="Y122" s="379"/>
      <c r="Z122" s="379"/>
      <c r="AA122" s="380"/>
      <c r="AB122" s="380"/>
      <c r="AC122" s="380"/>
      <c r="AD122" s="380"/>
      <c r="AE122" s="380"/>
      <c r="AF122" s="380"/>
      <c r="AG122" s="380"/>
      <c r="AH122" s="380"/>
      <c r="AI122" s="380"/>
    </row>
    <row r="123" spans="1:35" x14ac:dyDescent="0.2">
      <c r="A123" s="339">
        <v>38</v>
      </c>
      <c r="B123" s="339" t="s">
        <v>38</v>
      </c>
      <c r="C123" s="340">
        <v>257493</v>
      </c>
      <c r="D123" s="339">
        <v>38</v>
      </c>
      <c r="E123" s="340">
        <v>251974</v>
      </c>
      <c r="F123" s="341">
        <f t="shared" si="8"/>
        <v>5519</v>
      </c>
      <c r="G123" s="393">
        <f t="shared" si="7"/>
        <v>2.190305348964583E-2</v>
      </c>
      <c r="N123" s="333">
        <v>34</v>
      </c>
      <c r="O123" s="406">
        <v>126203</v>
      </c>
      <c r="X123" s="333"/>
      <c r="Y123" s="379"/>
      <c r="Z123" s="379"/>
      <c r="AA123" s="380"/>
      <c r="AB123" s="380"/>
      <c r="AC123" s="380"/>
      <c r="AD123" s="380"/>
      <c r="AE123" s="380"/>
      <c r="AF123" s="380"/>
      <c r="AG123" s="380"/>
      <c r="AH123" s="380"/>
      <c r="AI123" s="380"/>
    </row>
    <row r="124" spans="1:35" x14ac:dyDescent="0.2">
      <c r="A124" s="339">
        <v>39</v>
      </c>
      <c r="B124" s="339" t="s">
        <v>39</v>
      </c>
      <c r="C124" s="340">
        <v>342053</v>
      </c>
      <c r="D124" s="339">
        <v>39</v>
      </c>
      <c r="E124" s="340">
        <v>332816</v>
      </c>
      <c r="F124" s="341">
        <f t="shared" si="8"/>
        <v>9237</v>
      </c>
      <c r="G124" s="393">
        <f t="shared" si="7"/>
        <v>2.7754074323349753E-2</v>
      </c>
      <c r="N124" s="333">
        <v>35</v>
      </c>
      <c r="O124" s="406">
        <v>10329</v>
      </c>
      <c r="X124" s="333"/>
      <c r="Y124" s="379"/>
      <c r="Z124" s="379"/>
      <c r="AA124" s="380"/>
      <c r="AB124" s="380"/>
      <c r="AC124" s="380"/>
      <c r="AD124" s="380"/>
      <c r="AE124" s="380"/>
      <c r="AF124" s="380"/>
      <c r="AG124" s="380"/>
      <c r="AH124" s="380"/>
      <c r="AI124" s="380"/>
    </row>
    <row r="125" spans="1:35" x14ac:dyDescent="0.2">
      <c r="A125" s="339">
        <v>40</v>
      </c>
      <c r="B125" s="339" t="s">
        <v>40</v>
      </c>
      <c r="C125" s="340">
        <v>29371</v>
      </c>
      <c r="D125" s="339">
        <v>40</v>
      </c>
      <c r="E125" s="340">
        <v>28782</v>
      </c>
      <c r="F125" s="341">
        <f t="shared" si="8"/>
        <v>589</v>
      </c>
      <c r="G125" s="393">
        <f t="shared" si="7"/>
        <v>2.0464179000764471E-2</v>
      </c>
      <c r="N125" s="333">
        <v>36</v>
      </c>
      <c r="O125" s="406">
        <v>1828</v>
      </c>
      <c r="X125" s="333"/>
      <c r="Y125" s="379"/>
      <c r="Z125" s="379"/>
      <c r="AA125" s="380"/>
      <c r="AB125" s="380"/>
      <c r="AC125" s="380"/>
      <c r="AD125" s="380"/>
      <c r="AE125" s="380"/>
      <c r="AF125" s="380"/>
      <c r="AG125" s="380"/>
      <c r="AH125" s="380"/>
      <c r="AI125" s="380"/>
    </row>
    <row r="126" spans="1:35" x14ac:dyDescent="0.2">
      <c r="A126" s="339">
        <v>41</v>
      </c>
      <c r="B126" s="339" t="s">
        <v>41</v>
      </c>
      <c r="C126" s="340">
        <v>661452</v>
      </c>
      <c r="D126" s="339">
        <v>41</v>
      </c>
      <c r="E126" s="340">
        <v>645011</v>
      </c>
      <c r="F126" s="341">
        <f t="shared" si="8"/>
        <v>16441</v>
      </c>
      <c r="G126" s="393">
        <f t="shared" si="7"/>
        <v>2.5489487776177544E-2</v>
      </c>
      <c r="N126" s="333">
        <v>37</v>
      </c>
      <c r="O126" s="406">
        <v>6818</v>
      </c>
      <c r="X126" s="333"/>
      <c r="Y126" s="379"/>
      <c r="Z126" s="379"/>
      <c r="AA126" s="380"/>
      <c r="AB126" s="380"/>
      <c r="AC126" s="380"/>
      <c r="AD126" s="380"/>
      <c r="AE126" s="380"/>
      <c r="AF126" s="380"/>
      <c r="AG126" s="380"/>
      <c r="AH126" s="380"/>
      <c r="AI126" s="380"/>
    </row>
    <row r="127" spans="1:35" x14ac:dyDescent="0.2">
      <c r="A127" s="339">
        <v>42</v>
      </c>
      <c r="B127" s="339" t="s">
        <v>42</v>
      </c>
      <c r="C127" s="340">
        <v>8543</v>
      </c>
      <c r="D127" s="339">
        <v>42</v>
      </c>
      <c r="E127" s="340">
        <v>8231</v>
      </c>
      <c r="F127" s="341">
        <f t="shared" si="8"/>
        <v>312</v>
      </c>
      <c r="G127" s="393">
        <f t="shared" si="7"/>
        <v>3.7905479285627486E-2</v>
      </c>
      <c r="N127" s="333">
        <v>38</v>
      </c>
      <c r="O127" s="406">
        <v>5933</v>
      </c>
      <c r="X127" s="333"/>
      <c r="Y127" s="379"/>
      <c r="Z127" s="379"/>
      <c r="AA127" s="380"/>
      <c r="AB127" s="380"/>
      <c r="AC127" s="380"/>
      <c r="AD127" s="380"/>
      <c r="AE127" s="380"/>
      <c r="AF127" s="380"/>
      <c r="AG127" s="380"/>
      <c r="AH127" s="380"/>
      <c r="AI127" s="380"/>
    </row>
    <row r="128" spans="1:35" x14ac:dyDescent="0.2">
      <c r="A128" s="339">
        <v>43</v>
      </c>
      <c r="B128" s="339" t="s">
        <v>169</v>
      </c>
      <c r="C128" s="340">
        <v>14642</v>
      </c>
      <c r="D128" s="339">
        <v>43</v>
      </c>
      <c r="E128" s="340">
        <v>14254</v>
      </c>
      <c r="F128" s="341">
        <f t="shared" si="8"/>
        <v>388</v>
      </c>
      <c r="G128" s="393">
        <f t="shared" si="7"/>
        <v>2.7220429353163933E-2</v>
      </c>
      <c r="N128" s="333">
        <v>39</v>
      </c>
      <c r="O128" s="406">
        <v>45830</v>
      </c>
      <c r="X128" s="333"/>
      <c r="Y128" s="379"/>
      <c r="Z128" s="379"/>
      <c r="AA128" s="380"/>
      <c r="AB128" s="380"/>
      <c r="AC128" s="380"/>
      <c r="AD128" s="380"/>
      <c r="AE128" s="380"/>
      <c r="AF128" s="380"/>
      <c r="AG128" s="380"/>
      <c r="AH128" s="380"/>
      <c r="AI128" s="380"/>
    </row>
    <row r="129" spans="1:35" x14ac:dyDescent="0.2">
      <c r="A129" s="339">
        <v>44</v>
      </c>
      <c r="B129" s="339" t="s">
        <v>172</v>
      </c>
      <c r="C129" s="340">
        <v>31277</v>
      </c>
      <c r="D129" s="339">
        <v>44</v>
      </c>
      <c r="E129" s="340">
        <v>30618</v>
      </c>
      <c r="F129" s="341">
        <f t="shared" si="8"/>
        <v>659</v>
      </c>
      <c r="G129" s="393">
        <f t="shared" si="7"/>
        <v>2.1523286955385634E-2</v>
      </c>
      <c r="N129" s="333">
        <v>40</v>
      </c>
      <c r="O129" s="406">
        <v>1906</v>
      </c>
      <c r="X129" s="333"/>
      <c r="Y129" s="379"/>
      <c r="Z129" s="379"/>
      <c r="AA129" s="380"/>
      <c r="AB129" s="380"/>
      <c r="AC129" s="380"/>
      <c r="AD129" s="380"/>
      <c r="AE129" s="380"/>
      <c r="AF129" s="380"/>
      <c r="AG129" s="380"/>
      <c r="AH129" s="380"/>
      <c r="AI129" s="380"/>
    </row>
    <row r="130" spans="1:35" x14ac:dyDescent="0.2">
      <c r="A130" s="339">
        <v>45</v>
      </c>
      <c r="B130" s="339" t="s">
        <v>43</v>
      </c>
      <c r="C130" s="340">
        <v>10992</v>
      </c>
      <c r="D130" s="339">
        <v>45</v>
      </c>
      <c r="E130" s="340">
        <v>10723</v>
      </c>
      <c r="F130" s="341">
        <f t="shared" si="8"/>
        <v>269</v>
      </c>
      <c r="G130" s="393">
        <f t="shared" si="7"/>
        <v>2.5086263172619638E-2</v>
      </c>
      <c r="N130" s="333">
        <v>41</v>
      </c>
      <c r="O130" s="406">
        <v>17059</v>
      </c>
      <c r="X130" s="333"/>
      <c r="Y130" s="379"/>
      <c r="Z130" s="379"/>
      <c r="AA130" s="380"/>
      <c r="AB130" s="380"/>
      <c r="AC130" s="380"/>
      <c r="AD130" s="380"/>
      <c r="AE130" s="380"/>
      <c r="AF130" s="380"/>
      <c r="AG130" s="380"/>
      <c r="AH130" s="380"/>
      <c r="AI130" s="380"/>
    </row>
    <row r="131" spans="1:35" x14ac:dyDescent="0.2">
      <c r="A131" s="339">
        <v>46</v>
      </c>
      <c r="B131" s="339" t="s">
        <v>44</v>
      </c>
      <c r="C131" s="340">
        <v>4389333</v>
      </c>
      <c r="D131" s="339">
        <v>46</v>
      </c>
      <c r="E131" s="340">
        <v>4323804</v>
      </c>
      <c r="F131" s="341">
        <f t="shared" si="8"/>
        <v>65529</v>
      </c>
      <c r="G131" s="393">
        <f t="shared" si="7"/>
        <v>1.5155404824085394E-2</v>
      </c>
      <c r="N131" s="333">
        <v>42</v>
      </c>
      <c r="O131" s="333">
        <v>496</v>
      </c>
      <c r="X131" s="333"/>
      <c r="Y131" s="379"/>
      <c r="Z131" s="379"/>
      <c r="AA131" s="380"/>
      <c r="AB131" s="380"/>
      <c r="AC131" s="380"/>
      <c r="AD131" s="380"/>
      <c r="AE131" s="380"/>
      <c r="AF131" s="380"/>
      <c r="AG131" s="380"/>
      <c r="AH131" s="380"/>
      <c r="AI131" s="380"/>
    </row>
    <row r="132" spans="1:35" x14ac:dyDescent="0.2">
      <c r="A132" s="339">
        <v>47</v>
      </c>
      <c r="B132" s="339" t="s">
        <v>45</v>
      </c>
      <c r="C132" s="340">
        <v>396415</v>
      </c>
      <c r="D132" s="339">
        <v>47</v>
      </c>
      <c r="E132" s="340">
        <v>384940</v>
      </c>
      <c r="F132" s="341">
        <f t="shared" si="8"/>
        <v>11475</v>
      </c>
      <c r="G132" s="393">
        <f t="shared" si="7"/>
        <v>2.9809840494622541E-2</v>
      </c>
      <c r="N132" s="333">
        <v>43</v>
      </c>
      <c r="O132" s="406">
        <v>1907</v>
      </c>
      <c r="X132" s="333"/>
      <c r="Y132" s="379"/>
      <c r="Z132" s="379"/>
      <c r="AA132" s="380"/>
      <c r="AB132" s="380"/>
      <c r="AC132" s="380"/>
      <c r="AD132" s="380"/>
      <c r="AE132" s="380"/>
      <c r="AF132" s="380"/>
      <c r="AG132" s="380"/>
      <c r="AH132" s="380"/>
      <c r="AI132" s="380"/>
    </row>
    <row r="133" spans="1:35" x14ac:dyDescent="0.2">
      <c r="A133" s="339">
        <v>48</v>
      </c>
      <c r="B133" s="339" t="s">
        <v>46</v>
      </c>
      <c r="C133" s="340">
        <v>17390</v>
      </c>
      <c r="D133" s="339">
        <v>48</v>
      </c>
      <c r="E133" s="340">
        <v>17008</v>
      </c>
      <c r="F133" s="341">
        <f t="shared" si="8"/>
        <v>382</v>
      </c>
      <c r="G133" s="393">
        <f t="shared" si="7"/>
        <v>2.246001881467552E-2</v>
      </c>
      <c r="N133" s="333">
        <v>44</v>
      </c>
      <c r="O133" s="406">
        <v>8229</v>
      </c>
      <c r="X133" s="333"/>
      <c r="Y133" s="379"/>
      <c r="Z133" s="379"/>
      <c r="AA133" s="380"/>
      <c r="AB133" s="380"/>
      <c r="AC133" s="380"/>
      <c r="AD133" s="380"/>
      <c r="AE133" s="380"/>
      <c r="AF133" s="380"/>
      <c r="AG133" s="380"/>
      <c r="AH133" s="380"/>
      <c r="AI133" s="380"/>
    </row>
    <row r="134" spans="1:35" x14ac:dyDescent="0.2">
      <c r="A134" s="339">
        <v>49</v>
      </c>
      <c r="B134" s="339" t="s">
        <v>47</v>
      </c>
      <c r="C134" s="340">
        <v>154066</v>
      </c>
      <c r="D134" s="339">
        <v>49</v>
      </c>
      <c r="E134" s="340">
        <v>150074</v>
      </c>
      <c r="F134" s="341">
        <f t="shared" si="8"/>
        <v>3992</v>
      </c>
      <c r="G134" s="393">
        <f t="shared" si="7"/>
        <v>2.660021056278894E-2</v>
      </c>
      <c r="N134" s="333">
        <v>45</v>
      </c>
      <c r="O134" s="333">
        <v>940</v>
      </c>
      <c r="X134" s="333"/>
      <c r="Y134" s="379"/>
      <c r="Z134" s="379"/>
      <c r="AA134" s="380"/>
      <c r="AB134" s="380"/>
      <c r="AC134" s="380"/>
      <c r="AD134" s="380"/>
      <c r="AE134" s="380"/>
      <c r="AF134" s="380"/>
      <c r="AG134" s="380"/>
      <c r="AH134" s="380"/>
      <c r="AI134" s="380"/>
    </row>
    <row r="135" spans="1:35" x14ac:dyDescent="0.2">
      <c r="A135" s="339">
        <v>50</v>
      </c>
      <c r="B135" s="339" t="s">
        <v>48</v>
      </c>
      <c r="C135" s="340">
        <v>189986</v>
      </c>
      <c r="D135" s="339">
        <v>50</v>
      </c>
      <c r="E135" s="340">
        <v>186756</v>
      </c>
      <c r="F135" s="341">
        <f t="shared" si="8"/>
        <v>3230</v>
      </c>
      <c r="G135" s="393">
        <f t="shared" si="7"/>
        <v>1.7295294394825245E-2</v>
      </c>
      <c r="N135" s="333">
        <v>46</v>
      </c>
      <c r="O135" s="406">
        <v>21094</v>
      </c>
      <c r="X135" s="333"/>
      <c r="Y135" s="379"/>
      <c r="Z135" s="379"/>
      <c r="AA135" s="380"/>
      <c r="AB135" s="380"/>
      <c r="AC135" s="380"/>
      <c r="AD135" s="380"/>
      <c r="AE135" s="380"/>
      <c r="AF135" s="380"/>
      <c r="AG135" s="380"/>
      <c r="AH135" s="380"/>
      <c r="AI135" s="380"/>
    </row>
    <row r="136" spans="1:35" x14ac:dyDescent="0.2">
      <c r="A136" s="339">
        <v>51</v>
      </c>
      <c r="B136" s="339" t="s">
        <v>171</v>
      </c>
      <c r="C136" s="340">
        <v>655</v>
      </c>
      <c r="D136" s="339">
        <v>51</v>
      </c>
      <c r="E136" s="340">
        <v>646</v>
      </c>
      <c r="F136" s="341">
        <f t="shared" si="8"/>
        <v>9</v>
      </c>
      <c r="G136" s="393">
        <f t="shared" si="7"/>
        <v>1.393188854489158E-2</v>
      </c>
      <c r="N136" s="333">
        <v>47</v>
      </c>
      <c r="O136" s="406">
        <v>14796</v>
      </c>
      <c r="X136" s="333"/>
      <c r="Y136" s="379"/>
      <c r="Z136" s="379"/>
      <c r="AA136" s="380"/>
      <c r="AB136" s="380"/>
      <c r="AC136" s="380"/>
      <c r="AD136" s="380"/>
      <c r="AE136" s="380"/>
      <c r="AF136" s="380"/>
      <c r="AG136" s="380"/>
      <c r="AH136" s="380"/>
      <c r="AI136" s="380"/>
    </row>
    <row r="137" spans="1:35" x14ac:dyDescent="0.2">
      <c r="A137" s="339">
        <v>52</v>
      </c>
      <c r="B137" s="339" t="s">
        <v>49</v>
      </c>
      <c r="C137" s="340">
        <v>59205</v>
      </c>
      <c r="D137" s="339">
        <v>52</v>
      </c>
      <c r="E137" s="340">
        <v>58290</v>
      </c>
      <c r="F137" s="341">
        <f t="shared" si="8"/>
        <v>915</v>
      </c>
      <c r="G137" s="393">
        <f t="shared" si="7"/>
        <v>1.5697375193000518E-2</v>
      </c>
      <c r="N137" s="333">
        <v>48</v>
      </c>
      <c r="O137" s="333">
        <v>659</v>
      </c>
      <c r="X137" s="333"/>
      <c r="Y137" s="379"/>
      <c r="Z137" s="379"/>
      <c r="AA137" s="380"/>
      <c r="AB137" s="380"/>
      <c r="AC137" s="380"/>
      <c r="AD137" s="380"/>
      <c r="AE137" s="380"/>
      <c r="AF137" s="380"/>
      <c r="AG137" s="380"/>
      <c r="AH137" s="380"/>
      <c r="AI137" s="380"/>
    </row>
    <row r="138" spans="1:35" x14ac:dyDescent="0.2">
      <c r="A138" s="339">
        <v>53</v>
      </c>
      <c r="B138" s="339" t="s">
        <v>50</v>
      </c>
      <c r="C138" s="340">
        <v>21821</v>
      </c>
      <c r="D138" s="339">
        <v>53</v>
      </c>
      <c r="E138" s="340">
        <v>21412</v>
      </c>
      <c r="F138" s="341">
        <f t="shared" si="8"/>
        <v>409</v>
      </c>
      <c r="G138" s="393">
        <f t="shared" si="7"/>
        <v>1.9101438445731311E-2</v>
      </c>
      <c r="N138" s="333">
        <v>49</v>
      </c>
      <c r="O138" s="406">
        <v>1414</v>
      </c>
      <c r="X138" s="333"/>
      <c r="Y138" s="379"/>
      <c r="Z138" s="379"/>
      <c r="AA138" s="380"/>
      <c r="AB138" s="380"/>
      <c r="AC138" s="380"/>
      <c r="AD138" s="380"/>
      <c r="AE138" s="380"/>
      <c r="AF138" s="380"/>
      <c r="AG138" s="380"/>
      <c r="AH138" s="380"/>
      <c r="AI138" s="380"/>
    </row>
    <row r="139" spans="1:35" x14ac:dyDescent="0.2">
      <c r="A139" s="339">
        <v>54</v>
      </c>
      <c r="B139" s="339" t="s">
        <v>51</v>
      </c>
      <c r="C139" s="340">
        <v>685185</v>
      </c>
      <c r="D139" s="339">
        <v>54</v>
      </c>
      <c r="E139" s="340">
        <v>670925</v>
      </c>
      <c r="F139" s="341">
        <f t="shared" si="8"/>
        <v>14260</v>
      </c>
      <c r="G139" s="393">
        <f t="shared" si="7"/>
        <v>2.1254238551253968E-2</v>
      </c>
      <c r="N139" s="333">
        <v>50</v>
      </c>
      <c r="O139" s="333">
        <v>683</v>
      </c>
      <c r="X139" s="333"/>
      <c r="Y139" s="379"/>
      <c r="Z139" s="379"/>
      <c r="AA139" s="380"/>
      <c r="AB139" s="380"/>
      <c r="AC139" s="380"/>
      <c r="AD139" s="380"/>
      <c r="AE139" s="380"/>
      <c r="AF139" s="380"/>
      <c r="AG139" s="380"/>
      <c r="AH139" s="380"/>
      <c r="AI139" s="380"/>
    </row>
    <row r="140" spans="1:35" x14ac:dyDescent="0.2">
      <c r="A140" s="339">
        <v>55</v>
      </c>
      <c r="B140" s="339" t="s">
        <v>52</v>
      </c>
      <c r="C140" s="340">
        <v>9553</v>
      </c>
      <c r="D140" s="339">
        <v>55</v>
      </c>
      <c r="E140" s="340">
        <v>9304</v>
      </c>
      <c r="F140" s="341">
        <f t="shared" si="8"/>
        <v>249</v>
      </c>
      <c r="G140" s="393">
        <f t="shared" si="7"/>
        <v>2.6762682717111019E-2</v>
      </c>
      <c r="N140" s="333">
        <v>51</v>
      </c>
      <c r="O140" s="333">
        <v>71</v>
      </c>
      <c r="X140" s="333"/>
      <c r="Y140" s="379"/>
      <c r="Z140" s="379"/>
      <c r="AA140" s="380"/>
      <c r="AB140" s="380"/>
      <c r="AC140" s="380"/>
      <c r="AD140" s="380"/>
      <c r="AE140" s="380"/>
      <c r="AF140" s="380"/>
      <c r="AG140" s="380"/>
      <c r="AH140" s="380"/>
      <c r="AI140" s="380"/>
    </row>
    <row r="141" spans="1:35" x14ac:dyDescent="0.2">
      <c r="A141" s="339">
        <v>56</v>
      </c>
      <c r="B141" s="339" t="s">
        <v>53</v>
      </c>
      <c r="C141" s="340">
        <v>298521</v>
      </c>
      <c r="D141" s="339">
        <v>56</v>
      </c>
      <c r="E141" s="340">
        <v>289951</v>
      </c>
      <c r="F141" s="341">
        <f t="shared" si="8"/>
        <v>8570</v>
      </c>
      <c r="G141" s="393">
        <f t="shared" si="7"/>
        <v>2.9556718204110322E-2</v>
      </c>
      <c r="N141" s="333">
        <v>52</v>
      </c>
      <c r="O141" s="406">
        <v>6438</v>
      </c>
      <c r="X141" s="333"/>
      <c r="Y141" s="379"/>
      <c r="Z141" s="379"/>
      <c r="AA141" s="380"/>
      <c r="AB141" s="380"/>
      <c r="AC141" s="380"/>
      <c r="AD141" s="380"/>
      <c r="AE141" s="380"/>
      <c r="AF141" s="380"/>
      <c r="AG141" s="380"/>
      <c r="AH141" s="380"/>
      <c r="AI141" s="380"/>
    </row>
    <row r="142" spans="1:35" x14ac:dyDescent="0.2">
      <c r="A142" s="339">
        <v>57</v>
      </c>
      <c r="B142" s="339" t="s">
        <v>417</v>
      </c>
      <c r="C142" s="340">
        <v>22222</v>
      </c>
      <c r="D142" s="339">
        <v>57</v>
      </c>
      <c r="E142" s="340">
        <v>21763</v>
      </c>
      <c r="F142" s="341">
        <f t="shared" si="8"/>
        <v>459</v>
      </c>
      <c r="G142" s="393">
        <f t="shared" si="7"/>
        <v>2.1090842255203857E-2</v>
      </c>
      <c r="N142" s="333">
        <v>53</v>
      </c>
      <c r="O142" s="333">
        <v>666</v>
      </c>
      <c r="X142" s="333"/>
      <c r="Y142" s="379"/>
      <c r="Z142" s="379"/>
      <c r="AA142" s="380"/>
      <c r="AB142" s="380"/>
      <c r="AC142" s="380"/>
      <c r="AD142" s="380"/>
      <c r="AE142" s="380"/>
      <c r="AF142" s="380"/>
      <c r="AG142" s="380"/>
      <c r="AH142" s="380"/>
      <c r="AI142" s="380"/>
    </row>
    <row r="143" spans="1:35" x14ac:dyDescent="0.2">
      <c r="A143" s="339">
        <v>58</v>
      </c>
      <c r="B143" s="339" t="s">
        <v>418</v>
      </c>
      <c r="C143" s="340">
        <v>8168</v>
      </c>
      <c r="D143" s="339">
        <v>58</v>
      </c>
      <c r="E143" s="340">
        <v>7976</v>
      </c>
      <c r="F143" s="341">
        <f t="shared" si="8"/>
        <v>192</v>
      </c>
      <c r="G143" s="393">
        <f t="shared" si="7"/>
        <v>2.4072216649949851E-2</v>
      </c>
      <c r="N143" s="333">
        <v>54</v>
      </c>
      <c r="O143" s="333">
        <v>897</v>
      </c>
      <c r="X143" s="333"/>
      <c r="Y143" s="379"/>
      <c r="Z143" s="379"/>
      <c r="AA143" s="380"/>
      <c r="AB143" s="380"/>
      <c r="AC143" s="380"/>
      <c r="AD143" s="380"/>
      <c r="AE143" s="380"/>
      <c r="AF143" s="380"/>
      <c r="AG143" s="380"/>
      <c r="AH143" s="380"/>
      <c r="AI143" s="380"/>
    </row>
    <row r="144" spans="1:35" x14ac:dyDescent="0.2">
      <c r="A144" s="339">
        <v>59</v>
      </c>
      <c r="B144" s="339" t="s">
        <v>419</v>
      </c>
      <c r="C144" s="340">
        <v>19989</v>
      </c>
      <c r="D144" s="339">
        <v>59</v>
      </c>
      <c r="E144" s="340">
        <v>19629</v>
      </c>
      <c r="F144" s="341">
        <f t="shared" si="8"/>
        <v>360</v>
      </c>
      <c r="G144" s="393">
        <f t="shared" si="7"/>
        <v>1.8340210912425547E-2</v>
      </c>
      <c r="N144" s="333">
        <v>55</v>
      </c>
      <c r="O144" s="333">
        <v>421</v>
      </c>
      <c r="X144" s="333"/>
      <c r="Y144" s="379"/>
      <c r="Z144" s="379"/>
      <c r="AA144" s="380"/>
      <c r="AB144" s="380"/>
      <c r="AC144" s="380"/>
      <c r="AD144" s="380"/>
      <c r="AE144" s="380"/>
      <c r="AF144" s="380"/>
      <c r="AG144" s="380"/>
      <c r="AH144" s="380"/>
      <c r="AI144" s="380"/>
    </row>
    <row r="145" spans="1:35" x14ac:dyDescent="0.2">
      <c r="A145" s="339">
        <v>60</v>
      </c>
      <c r="B145" s="339" t="s">
        <v>283</v>
      </c>
      <c r="C145" s="340">
        <v>51096</v>
      </c>
      <c r="D145" s="339">
        <v>60</v>
      </c>
      <c r="E145" s="340">
        <v>49667</v>
      </c>
      <c r="F145" s="341">
        <f t="shared" si="8"/>
        <v>1429</v>
      </c>
      <c r="G145" s="393">
        <f t="shared" si="7"/>
        <v>2.8771618982422975E-2</v>
      </c>
      <c r="N145" s="333">
        <v>56</v>
      </c>
      <c r="O145" s="406">
        <v>9497</v>
      </c>
      <c r="X145" s="333"/>
      <c r="Y145" s="379"/>
      <c r="Z145" s="379"/>
      <c r="AA145" s="380"/>
      <c r="AB145" s="380"/>
      <c r="AC145" s="380"/>
      <c r="AD145" s="380"/>
      <c r="AE145" s="380"/>
      <c r="AF145" s="380"/>
      <c r="AG145" s="380"/>
      <c r="AH145" s="380"/>
      <c r="AI145" s="380"/>
    </row>
    <row r="146" spans="1:35" x14ac:dyDescent="0.2">
      <c r="A146" s="339">
        <v>61</v>
      </c>
      <c r="B146" s="339" t="s">
        <v>279</v>
      </c>
      <c r="C146" s="340">
        <v>221437</v>
      </c>
      <c r="D146" s="339">
        <v>61</v>
      </c>
      <c r="E146" s="340">
        <v>214239</v>
      </c>
      <c r="F146" s="341">
        <f t="shared" si="8"/>
        <v>7198</v>
      </c>
      <c r="G146" s="393">
        <f t="shared" si="7"/>
        <v>3.3597991028710972E-2</v>
      </c>
      <c r="N146" s="333">
        <v>57</v>
      </c>
      <c r="O146" s="333">
        <v>491</v>
      </c>
      <c r="X146" s="333"/>
      <c r="Y146" s="379"/>
      <c r="Z146" s="379"/>
      <c r="AA146" s="380"/>
      <c r="AB146" s="380"/>
      <c r="AC146" s="380"/>
      <c r="AD146" s="380"/>
      <c r="AE146" s="380"/>
      <c r="AF146" s="380"/>
      <c r="AG146" s="380"/>
      <c r="AH146" s="380"/>
      <c r="AI146" s="380"/>
    </row>
    <row r="147" spans="1:35" x14ac:dyDescent="0.2">
      <c r="A147" s="339">
        <v>62</v>
      </c>
      <c r="B147" s="339" t="s">
        <v>282</v>
      </c>
      <c r="C147" s="340">
        <v>31084</v>
      </c>
      <c r="D147" s="339">
        <v>62</v>
      </c>
      <c r="E147" s="340">
        <v>30272</v>
      </c>
      <c r="F147" s="341">
        <f t="shared" si="8"/>
        <v>812</v>
      </c>
      <c r="G147" s="393">
        <f t="shared" si="7"/>
        <v>2.6823467230443931E-2</v>
      </c>
      <c r="N147" s="333">
        <v>58</v>
      </c>
      <c r="O147" s="333">
        <v>838</v>
      </c>
      <c r="X147" s="333"/>
      <c r="Y147" s="379"/>
      <c r="Z147" s="379"/>
      <c r="AA147" s="380"/>
      <c r="AB147" s="380"/>
      <c r="AC147" s="380"/>
      <c r="AD147" s="380"/>
      <c r="AE147" s="380"/>
      <c r="AF147" s="380"/>
      <c r="AG147" s="380"/>
      <c r="AH147" s="380"/>
      <c r="AI147" s="380"/>
    </row>
    <row r="148" spans="1:35" x14ac:dyDescent="0.2">
      <c r="A148" s="339">
        <v>63</v>
      </c>
      <c r="B148" s="339" t="s">
        <v>276</v>
      </c>
      <c r="C148" s="340">
        <v>1911</v>
      </c>
      <c r="D148" s="339">
        <v>63</v>
      </c>
      <c r="E148" s="340">
        <v>1833</v>
      </c>
      <c r="F148" s="341">
        <f t="shared" si="8"/>
        <v>78</v>
      </c>
      <c r="G148" s="393">
        <f t="shared" si="7"/>
        <v>4.2553191489361764E-2</v>
      </c>
      <c r="N148" s="333">
        <v>59</v>
      </c>
      <c r="O148" s="333">
        <v>506</v>
      </c>
      <c r="X148" s="333"/>
      <c r="Y148" s="379"/>
      <c r="Z148" s="379"/>
      <c r="AA148" s="380"/>
      <c r="AB148" s="380"/>
      <c r="AC148" s="380"/>
      <c r="AD148" s="380"/>
      <c r="AE148" s="380"/>
      <c r="AF148" s="380"/>
      <c r="AG148" s="380"/>
      <c r="AH148" s="380"/>
      <c r="AI148" s="380"/>
    </row>
    <row r="149" spans="1:35" x14ac:dyDescent="0.2">
      <c r="A149" s="339">
        <v>64</v>
      </c>
      <c r="B149" s="339" t="s">
        <v>285</v>
      </c>
      <c r="C149" s="340">
        <v>256002</v>
      </c>
      <c r="D149" s="339">
        <v>64</v>
      </c>
      <c r="E149" s="340">
        <v>247524</v>
      </c>
      <c r="F149" s="341">
        <f t="shared" si="8"/>
        <v>8478</v>
      </c>
      <c r="G149" s="393">
        <f t="shared" si="7"/>
        <v>3.4251224123721391E-2</v>
      </c>
      <c r="N149" s="333">
        <v>60</v>
      </c>
      <c r="O149" s="406">
        <v>5275</v>
      </c>
      <c r="X149" s="333"/>
      <c r="Y149" s="379"/>
      <c r="Z149" s="379"/>
      <c r="AA149" s="380"/>
      <c r="AB149" s="380"/>
      <c r="AC149" s="380"/>
      <c r="AD149" s="380"/>
      <c r="AE149" s="380"/>
      <c r="AF149" s="380"/>
      <c r="AG149" s="380"/>
      <c r="AH149" s="380"/>
      <c r="AI149" s="380"/>
    </row>
    <row r="150" spans="1:35" x14ac:dyDescent="0.2">
      <c r="A150" s="339">
        <v>65</v>
      </c>
      <c r="B150" s="339" t="s">
        <v>286</v>
      </c>
      <c r="C150" s="340">
        <v>775744</v>
      </c>
      <c r="D150" s="339">
        <v>65</v>
      </c>
      <c r="E150" s="340">
        <v>750553</v>
      </c>
      <c r="F150" s="341">
        <f t="shared" si="8"/>
        <v>25191</v>
      </c>
      <c r="G150" s="393">
        <f t="shared" ref="G150:G165" si="9">C150/E150-1</f>
        <v>3.3563252695012924E-2</v>
      </c>
      <c r="N150" s="333">
        <v>61</v>
      </c>
      <c r="O150" s="406">
        <v>34921</v>
      </c>
      <c r="X150" s="333"/>
      <c r="Y150" s="379"/>
      <c r="Z150" s="379"/>
      <c r="AA150" s="380"/>
      <c r="AB150" s="380"/>
      <c r="AC150" s="380"/>
      <c r="AD150" s="380"/>
      <c r="AE150" s="380"/>
      <c r="AF150" s="380"/>
      <c r="AG150" s="380"/>
      <c r="AH150" s="380"/>
      <c r="AI150" s="380"/>
    </row>
    <row r="151" spans="1:35" x14ac:dyDescent="0.2">
      <c r="A151" s="339">
        <v>66</v>
      </c>
      <c r="B151" s="339" t="s">
        <v>284</v>
      </c>
      <c r="C151" s="340">
        <v>1152819</v>
      </c>
      <c r="D151" s="339">
        <v>66</v>
      </c>
      <c r="E151" s="340">
        <v>1119633</v>
      </c>
      <c r="F151" s="341">
        <f t="shared" ref="F151:F165" si="10">+C151-E151</f>
        <v>33186</v>
      </c>
      <c r="G151" s="393">
        <f t="shared" si="9"/>
        <v>2.9640069558507065E-2</v>
      </c>
      <c r="N151" s="333">
        <v>62</v>
      </c>
      <c r="O151" s="406">
        <v>2461</v>
      </c>
      <c r="X151" s="333"/>
      <c r="Y151" s="379"/>
      <c r="Z151" s="379"/>
      <c r="AA151" s="380"/>
      <c r="AB151" s="380"/>
      <c r="AC151" s="380"/>
      <c r="AD151" s="380"/>
      <c r="AE151" s="380"/>
      <c r="AF151" s="380"/>
      <c r="AG151" s="380"/>
      <c r="AH151" s="380"/>
      <c r="AI151" s="380"/>
    </row>
    <row r="152" spans="1:35" x14ac:dyDescent="0.2">
      <c r="A152" s="339">
        <v>67</v>
      </c>
      <c r="B152" s="339" t="s">
        <v>277</v>
      </c>
      <c r="C152" s="340">
        <v>1763</v>
      </c>
      <c r="D152" s="339">
        <v>67</v>
      </c>
      <c r="E152" s="340">
        <v>1723</v>
      </c>
      <c r="F152" s="341">
        <f t="shared" si="10"/>
        <v>40</v>
      </c>
      <c r="G152" s="393">
        <f t="shared" si="9"/>
        <v>2.3215322112594361E-2</v>
      </c>
      <c r="N152" s="333">
        <v>63</v>
      </c>
      <c r="O152" s="333">
        <v>467</v>
      </c>
      <c r="X152" s="333"/>
      <c r="Y152" s="379"/>
      <c r="Z152" s="379"/>
      <c r="AA152" s="380"/>
      <c r="AB152" s="380"/>
      <c r="AC152" s="380"/>
      <c r="AD152" s="380"/>
      <c r="AE152" s="380"/>
      <c r="AF152" s="380"/>
      <c r="AG152" s="380"/>
      <c r="AH152" s="380"/>
      <c r="AI152" s="380"/>
    </row>
    <row r="153" spans="1:35" x14ac:dyDescent="0.2">
      <c r="A153" s="339">
        <v>68</v>
      </c>
      <c r="B153" s="339" t="s">
        <v>274</v>
      </c>
      <c r="C153" s="340">
        <v>2721</v>
      </c>
      <c r="D153" s="339">
        <v>68</v>
      </c>
      <c r="E153" s="340">
        <v>2646</v>
      </c>
      <c r="F153" s="341">
        <f t="shared" si="10"/>
        <v>75</v>
      </c>
      <c r="G153" s="393">
        <f t="shared" si="9"/>
        <v>2.8344671201814053E-2</v>
      </c>
      <c r="N153" s="333">
        <v>64</v>
      </c>
      <c r="O153" s="406">
        <v>1347</v>
      </c>
      <c r="X153" s="333"/>
      <c r="Y153" s="379"/>
      <c r="Z153" s="379"/>
      <c r="AA153" s="380"/>
      <c r="AB153" s="380"/>
      <c r="AC153" s="380"/>
      <c r="AD153" s="380"/>
      <c r="AE153" s="380"/>
      <c r="AF153" s="380"/>
      <c r="AG153" s="380"/>
      <c r="AH153" s="380"/>
      <c r="AI153" s="380"/>
    </row>
    <row r="154" spans="1:35" x14ac:dyDescent="0.2">
      <c r="A154" s="339">
        <v>69</v>
      </c>
      <c r="B154" s="339" t="s">
        <v>280</v>
      </c>
      <c r="C154" s="340">
        <v>3010</v>
      </c>
      <c r="D154" s="339">
        <v>69</v>
      </c>
      <c r="E154" s="340">
        <v>2915</v>
      </c>
      <c r="F154" s="341">
        <f t="shared" si="10"/>
        <v>95</v>
      </c>
      <c r="G154" s="393">
        <f t="shared" si="9"/>
        <v>3.2590051457975999E-2</v>
      </c>
      <c r="N154" s="333">
        <v>65</v>
      </c>
      <c r="O154" s="406">
        <v>3399</v>
      </c>
      <c r="X154" s="333"/>
      <c r="Y154" s="379"/>
      <c r="Z154" s="379"/>
      <c r="AA154" s="380"/>
      <c r="AB154" s="380"/>
      <c r="AC154" s="380"/>
      <c r="AD154" s="380"/>
      <c r="AE154" s="380"/>
      <c r="AF154" s="380"/>
      <c r="AG154" s="380"/>
      <c r="AH154" s="380"/>
      <c r="AI154" s="380"/>
    </row>
    <row r="155" spans="1:35" x14ac:dyDescent="0.2">
      <c r="A155" s="339">
        <v>70</v>
      </c>
      <c r="B155" s="339" t="s">
        <v>351</v>
      </c>
      <c r="C155" s="340">
        <v>29457</v>
      </c>
      <c r="D155" s="339">
        <v>70</v>
      </c>
      <c r="E155" s="340">
        <v>26775</v>
      </c>
      <c r="F155" s="341">
        <f t="shared" si="10"/>
        <v>2682</v>
      </c>
      <c r="G155" s="393">
        <f t="shared" si="9"/>
        <v>0.10016806722689076</v>
      </c>
      <c r="N155" s="333">
        <v>66</v>
      </c>
      <c r="O155" s="406">
        <v>75728</v>
      </c>
      <c r="X155" s="333"/>
      <c r="Y155" s="379"/>
      <c r="Z155" s="379"/>
      <c r="AA155" s="380"/>
      <c r="AB155" s="380"/>
      <c r="AC155" s="380"/>
      <c r="AD155" s="380"/>
      <c r="AE155" s="380"/>
      <c r="AF155" s="380"/>
      <c r="AG155" s="380"/>
      <c r="AH155" s="380"/>
      <c r="AI155" s="380"/>
    </row>
    <row r="156" spans="1:35" x14ac:dyDescent="0.2">
      <c r="A156" s="339">
        <v>71</v>
      </c>
      <c r="B156" s="339" t="s">
        <v>352</v>
      </c>
      <c r="C156" s="340">
        <v>5503</v>
      </c>
      <c r="D156" s="339">
        <v>71</v>
      </c>
      <c r="E156" s="340">
        <v>5260</v>
      </c>
      <c r="F156" s="341">
        <f t="shared" si="10"/>
        <v>243</v>
      </c>
      <c r="G156" s="393">
        <f t="shared" si="9"/>
        <v>4.6197718631178608E-2</v>
      </c>
      <c r="N156" s="333">
        <v>67</v>
      </c>
      <c r="O156" s="333">
        <v>915</v>
      </c>
      <c r="X156" s="333"/>
      <c r="Y156" s="379"/>
      <c r="Z156" s="379"/>
      <c r="AA156" s="380"/>
      <c r="AB156" s="380"/>
      <c r="AC156" s="380"/>
      <c r="AD156" s="380"/>
      <c r="AE156" s="380"/>
      <c r="AF156" s="380"/>
      <c r="AG156" s="380"/>
      <c r="AH156" s="380"/>
      <c r="AI156" s="380"/>
    </row>
    <row r="157" spans="1:35" x14ac:dyDescent="0.2">
      <c r="A157" s="339">
        <v>72</v>
      </c>
      <c r="B157" s="339" t="s">
        <v>353</v>
      </c>
      <c r="C157" s="340">
        <v>4340</v>
      </c>
      <c r="D157" s="339">
        <v>72</v>
      </c>
      <c r="E157" s="340">
        <v>4146</v>
      </c>
      <c r="F157" s="341">
        <f t="shared" si="10"/>
        <v>194</v>
      </c>
      <c r="G157" s="393">
        <f t="shared" si="9"/>
        <v>4.6792088760250872E-2</v>
      </c>
      <c r="N157" s="333">
        <v>68</v>
      </c>
      <c r="O157" s="333">
        <v>632</v>
      </c>
      <c r="X157" s="333"/>
      <c r="Y157" s="379"/>
      <c r="Z157" s="379"/>
      <c r="AA157" s="380"/>
      <c r="AB157" s="380"/>
      <c r="AC157" s="380"/>
      <c r="AD157" s="380"/>
      <c r="AE157" s="380"/>
      <c r="AF157" s="380"/>
      <c r="AG157" s="380"/>
      <c r="AH157" s="380"/>
      <c r="AI157" s="380"/>
    </row>
    <row r="158" spans="1:35" x14ac:dyDescent="0.2">
      <c r="A158" s="339">
        <v>73</v>
      </c>
      <c r="B158" s="339" t="s">
        <v>354</v>
      </c>
      <c r="C158" s="340">
        <v>398</v>
      </c>
      <c r="D158" s="339">
        <v>73</v>
      </c>
      <c r="E158" s="340">
        <v>387</v>
      </c>
      <c r="F158" s="341">
        <f t="shared" si="10"/>
        <v>11</v>
      </c>
      <c r="G158" s="393">
        <f t="shared" si="9"/>
        <v>2.8423772609819098E-2</v>
      </c>
      <c r="N158" s="333">
        <v>69</v>
      </c>
      <c r="O158" s="333">
        <v>418</v>
      </c>
      <c r="X158" s="333"/>
      <c r="Y158" s="379"/>
      <c r="Z158" s="379"/>
      <c r="AA158" s="380"/>
      <c r="AB158" s="380"/>
      <c r="AC158" s="380"/>
      <c r="AD158" s="380"/>
      <c r="AE158" s="380"/>
      <c r="AF158" s="380"/>
      <c r="AG158" s="380"/>
      <c r="AH158" s="380"/>
      <c r="AI158" s="380"/>
    </row>
    <row r="159" spans="1:35" x14ac:dyDescent="0.2">
      <c r="A159" s="339">
        <v>74</v>
      </c>
      <c r="B159" s="339" t="s">
        <v>355</v>
      </c>
      <c r="C159" s="340">
        <v>5868</v>
      </c>
      <c r="D159" s="339">
        <v>74</v>
      </c>
      <c r="E159" s="340">
        <v>5569</v>
      </c>
      <c r="F159" s="341">
        <f t="shared" si="10"/>
        <v>299</v>
      </c>
      <c r="G159" s="393">
        <f t="shared" si="9"/>
        <v>5.369007003052606E-2</v>
      </c>
      <c r="N159" s="333">
        <v>70</v>
      </c>
      <c r="O159" s="406">
        <v>2677</v>
      </c>
      <c r="X159" s="333"/>
      <c r="Y159" s="379"/>
      <c r="Z159" s="379"/>
      <c r="AA159" s="380"/>
      <c r="AB159" s="380"/>
      <c r="AC159" s="380"/>
      <c r="AD159" s="380"/>
      <c r="AE159" s="380"/>
      <c r="AF159" s="380"/>
      <c r="AG159" s="380"/>
      <c r="AH159" s="380"/>
      <c r="AI159" s="380"/>
    </row>
    <row r="160" spans="1:35" x14ac:dyDescent="0.2">
      <c r="A160" s="339">
        <v>75</v>
      </c>
      <c r="B160" s="339" t="s">
        <v>356</v>
      </c>
      <c r="C160" s="340">
        <v>19021</v>
      </c>
      <c r="D160" s="339">
        <v>75</v>
      </c>
      <c r="E160" s="340">
        <v>18465</v>
      </c>
      <c r="F160" s="341">
        <f t="shared" si="10"/>
        <v>556</v>
      </c>
      <c r="G160" s="393">
        <f t="shared" si="9"/>
        <v>3.0111020850257297E-2</v>
      </c>
      <c r="N160" s="333">
        <v>71</v>
      </c>
      <c r="O160" s="333">
        <v>646</v>
      </c>
      <c r="X160" s="333"/>
      <c r="Y160" s="379"/>
      <c r="Z160" s="379"/>
      <c r="AA160" s="380"/>
      <c r="AB160" s="380"/>
      <c r="AC160" s="380"/>
      <c r="AD160" s="380"/>
      <c r="AE160" s="380"/>
      <c r="AF160" s="380"/>
      <c r="AG160" s="380"/>
      <c r="AH160" s="380"/>
      <c r="AI160" s="380"/>
    </row>
    <row r="161" spans="1:35" x14ac:dyDescent="0.2">
      <c r="A161" s="339">
        <v>76</v>
      </c>
      <c r="B161" s="339" t="s">
        <v>357</v>
      </c>
      <c r="C161" s="340">
        <v>485723</v>
      </c>
      <c r="D161" s="339">
        <v>76</v>
      </c>
      <c r="E161" s="340">
        <v>467086</v>
      </c>
      <c r="F161" s="341">
        <f t="shared" si="10"/>
        <v>18637</v>
      </c>
      <c r="G161" s="393">
        <f t="shared" si="9"/>
        <v>3.9900575054700793E-2</v>
      </c>
      <c r="N161" s="333">
        <v>72</v>
      </c>
      <c r="O161" s="333">
        <v>872</v>
      </c>
      <c r="X161" s="333"/>
      <c r="Y161" s="379"/>
      <c r="Z161" s="379"/>
      <c r="AA161" s="380"/>
      <c r="AB161" s="380"/>
      <c r="AC161" s="380"/>
      <c r="AD161" s="380"/>
      <c r="AE161" s="380"/>
      <c r="AF161" s="380"/>
      <c r="AG161" s="380"/>
      <c r="AH161" s="380"/>
      <c r="AI161" s="380"/>
    </row>
    <row r="162" spans="1:35" x14ac:dyDescent="0.2">
      <c r="A162" s="339">
        <v>77</v>
      </c>
      <c r="B162" s="339" t="s">
        <v>358</v>
      </c>
      <c r="C162" s="340">
        <v>581</v>
      </c>
      <c r="D162" s="339">
        <v>77</v>
      </c>
      <c r="E162" s="340">
        <v>545</v>
      </c>
      <c r="F162" s="341">
        <f t="shared" si="10"/>
        <v>36</v>
      </c>
      <c r="G162" s="393">
        <f t="shared" si="9"/>
        <v>6.6055045871559637E-2</v>
      </c>
      <c r="N162" s="333">
        <v>73</v>
      </c>
      <c r="O162" s="333">
        <v>54</v>
      </c>
      <c r="X162" s="333"/>
      <c r="Y162" s="379"/>
      <c r="Z162" s="379"/>
      <c r="AA162" s="380"/>
      <c r="AB162" s="380"/>
      <c r="AC162" s="380"/>
      <c r="AD162" s="380"/>
      <c r="AE162" s="380"/>
      <c r="AF162" s="380"/>
      <c r="AG162" s="380"/>
      <c r="AH162" s="380"/>
      <c r="AI162" s="380"/>
    </row>
    <row r="163" spans="1:35" x14ac:dyDescent="0.2">
      <c r="A163" s="339">
        <v>78</v>
      </c>
      <c r="B163" s="339" t="s">
        <v>359</v>
      </c>
      <c r="C163" s="340">
        <v>10284</v>
      </c>
      <c r="D163" s="339">
        <v>78</v>
      </c>
      <c r="E163" s="340">
        <v>10022</v>
      </c>
      <c r="F163" s="341">
        <f t="shared" si="10"/>
        <v>262</v>
      </c>
      <c r="G163" s="393">
        <f t="shared" si="9"/>
        <v>2.6142486529634912E-2</v>
      </c>
      <c r="N163" s="333">
        <v>74</v>
      </c>
      <c r="O163" s="333">
        <v>767</v>
      </c>
      <c r="X163" s="333"/>
      <c r="Y163" s="379"/>
      <c r="Z163" s="379"/>
      <c r="AA163" s="380"/>
      <c r="AB163" s="380"/>
      <c r="AC163" s="380"/>
      <c r="AD163" s="380"/>
      <c r="AE163" s="380"/>
      <c r="AF163" s="380"/>
      <c r="AG163" s="380"/>
      <c r="AH163" s="380"/>
      <c r="AI163" s="380"/>
    </row>
    <row r="164" spans="1:35" x14ac:dyDescent="0.2">
      <c r="A164" s="339">
        <v>79</v>
      </c>
      <c r="B164" s="339" t="s">
        <v>360</v>
      </c>
      <c r="C164" s="340">
        <v>3842</v>
      </c>
      <c r="D164" s="339">
        <v>79</v>
      </c>
      <c r="E164" s="340">
        <v>3690</v>
      </c>
      <c r="F164" s="341">
        <f t="shared" si="10"/>
        <v>152</v>
      </c>
      <c r="G164" s="393">
        <f t="shared" si="9"/>
        <v>4.1192411924119154E-2</v>
      </c>
      <c r="N164" s="333">
        <v>75</v>
      </c>
      <c r="O164" s="406">
        <v>18498</v>
      </c>
      <c r="X164" s="333"/>
      <c r="Y164" s="379"/>
      <c r="Z164" s="379"/>
      <c r="AA164" s="380"/>
      <c r="AB164" s="380"/>
      <c r="AC164" s="380"/>
      <c r="AD164" s="380"/>
      <c r="AE164" s="380"/>
      <c r="AF164" s="380"/>
      <c r="AG164" s="380"/>
      <c r="AH164" s="380"/>
      <c r="AI164" s="380"/>
    </row>
    <row r="165" spans="1:35" x14ac:dyDescent="0.2">
      <c r="A165" s="339">
        <v>80</v>
      </c>
      <c r="B165" s="339" t="s">
        <v>361</v>
      </c>
      <c r="C165" s="340">
        <v>127651</v>
      </c>
      <c r="D165" s="339">
        <v>80</v>
      </c>
      <c r="E165" s="340">
        <v>117749</v>
      </c>
      <c r="F165" s="341">
        <f t="shared" si="10"/>
        <v>9902</v>
      </c>
      <c r="G165" s="393">
        <f t="shared" si="9"/>
        <v>8.4094132434245683E-2</v>
      </c>
      <c r="N165" s="333">
        <v>76</v>
      </c>
      <c r="O165" s="406">
        <v>77837</v>
      </c>
      <c r="X165" s="333"/>
      <c r="Y165" s="379"/>
      <c r="Z165" s="379"/>
      <c r="AA165" s="380"/>
      <c r="AB165" s="380"/>
      <c r="AC165" s="380"/>
      <c r="AD165" s="380"/>
      <c r="AE165" s="380"/>
      <c r="AF165" s="380"/>
      <c r="AG165" s="380"/>
      <c r="AH165" s="380"/>
      <c r="AI165" s="380"/>
    </row>
    <row r="166" spans="1:35" x14ac:dyDescent="0.2">
      <c r="N166" s="333">
        <v>77</v>
      </c>
      <c r="O166" s="333">
        <v>152</v>
      </c>
      <c r="X166" s="379"/>
      <c r="Y166" s="379"/>
      <c r="Z166" s="380"/>
      <c r="AA166" s="380"/>
      <c r="AB166" s="380"/>
      <c r="AC166" s="380"/>
      <c r="AD166" s="380"/>
      <c r="AE166" s="380"/>
      <c r="AF166" s="380"/>
      <c r="AG166" s="380"/>
      <c r="AH166" s="380"/>
    </row>
    <row r="167" spans="1:35" x14ac:dyDescent="0.2">
      <c r="N167" s="333">
        <v>78</v>
      </c>
      <c r="O167" s="406">
        <v>2964</v>
      </c>
      <c r="X167" s="379"/>
      <c r="Y167" s="379"/>
      <c r="Z167" s="380"/>
      <c r="AA167" s="380"/>
      <c r="AB167" s="380"/>
      <c r="AC167" s="380"/>
      <c r="AD167" s="380"/>
      <c r="AE167" s="380"/>
      <c r="AF167" s="380"/>
      <c r="AG167" s="380"/>
      <c r="AH167" s="380"/>
    </row>
    <row r="168" spans="1:35" x14ac:dyDescent="0.2">
      <c r="N168" s="333">
        <v>79</v>
      </c>
      <c r="O168" s="333">
        <v>369</v>
      </c>
      <c r="X168" s="379"/>
      <c r="Y168" s="379"/>
      <c r="Z168" s="380"/>
      <c r="AA168" s="380"/>
      <c r="AB168" s="380"/>
      <c r="AC168" s="380"/>
      <c r="AD168" s="380"/>
      <c r="AE168" s="380"/>
      <c r="AF168" s="380"/>
      <c r="AG168" s="380"/>
      <c r="AH168" s="380"/>
    </row>
    <row r="169" spans="1:35" x14ac:dyDescent="0.2">
      <c r="N169" s="333">
        <v>80</v>
      </c>
      <c r="O169" s="406">
        <v>26058</v>
      </c>
      <c r="X169" s="379"/>
      <c r="Y169" s="379"/>
      <c r="Z169" s="380"/>
      <c r="AA169" s="380"/>
      <c r="AB169" s="380"/>
      <c r="AC169" s="380"/>
      <c r="AD169" s="380"/>
      <c r="AE169" s="380"/>
      <c r="AF169" s="380"/>
      <c r="AG169" s="380"/>
      <c r="AH169" s="380"/>
    </row>
    <row r="170" spans="1:35" x14ac:dyDescent="0.2">
      <c r="X170" s="379"/>
      <c r="Y170" s="379"/>
      <c r="Z170" s="380"/>
      <c r="AA170" s="380"/>
      <c r="AB170" s="380"/>
      <c r="AC170" s="380"/>
      <c r="AD170" s="380"/>
      <c r="AE170" s="380"/>
      <c r="AF170" s="380"/>
      <c r="AG170" s="380"/>
      <c r="AH170" s="380"/>
    </row>
    <row r="171" spans="1:35" x14ac:dyDescent="0.2">
      <c r="X171" s="379"/>
      <c r="Y171" s="379"/>
      <c r="Z171" s="380"/>
      <c r="AA171" s="380"/>
      <c r="AB171" s="380"/>
      <c r="AC171" s="380"/>
      <c r="AD171" s="380"/>
      <c r="AE171" s="380"/>
      <c r="AF171" s="380"/>
      <c r="AG171" s="380"/>
      <c r="AH171" s="380"/>
    </row>
    <row r="172" spans="1:35" x14ac:dyDescent="0.2">
      <c r="X172" s="379"/>
      <c r="Y172" s="379"/>
      <c r="Z172" s="380"/>
      <c r="AA172" s="380"/>
      <c r="AB172" s="380"/>
      <c r="AC172" s="380"/>
      <c r="AD172" s="380"/>
      <c r="AE172" s="380"/>
      <c r="AF172" s="380"/>
      <c r="AG172" s="380"/>
      <c r="AH172" s="380"/>
    </row>
    <row r="173" spans="1:35" x14ac:dyDescent="0.2">
      <c r="X173" s="379"/>
      <c r="Y173" s="379"/>
      <c r="Z173" s="380"/>
      <c r="AA173" s="380"/>
      <c r="AB173" s="380"/>
      <c r="AC173" s="380"/>
      <c r="AD173" s="380"/>
      <c r="AE173" s="380"/>
      <c r="AF173" s="380"/>
      <c r="AG173" s="380"/>
      <c r="AH173" s="380"/>
    </row>
    <row r="174" spans="1:35" x14ac:dyDescent="0.2">
      <c r="X174" s="379"/>
      <c r="Y174" s="379"/>
      <c r="Z174" s="380"/>
      <c r="AA174" s="380"/>
      <c r="AB174" s="380"/>
      <c r="AC174" s="380"/>
      <c r="AD174" s="380"/>
      <c r="AE174" s="380"/>
      <c r="AF174" s="380"/>
      <c r="AG174" s="380"/>
      <c r="AH174" s="38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25" t="s">
        <v>181</v>
      </c>
      <c r="B1" s="425"/>
      <c r="C1" s="425"/>
      <c r="D1" s="425"/>
      <c r="E1" s="75"/>
      <c r="F1" s="75"/>
    </row>
    <row r="2" spans="1:9" ht="28.5" customHeight="1" thickBot="1" x14ac:dyDescent="0.25">
      <c r="A2" s="428"/>
      <c r="B2" s="435" t="s">
        <v>0</v>
      </c>
      <c r="C2" s="431" t="s">
        <v>166</v>
      </c>
      <c r="D2" s="432"/>
      <c r="E2" s="433" t="s">
        <v>317</v>
      </c>
      <c r="F2" s="434"/>
    </row>
    <row r="3" spans="1:9" x14ac:dyDescent="0.2">
      <c r="A3" s="429"/>
      <c r="B3" s="436"/>
      <c r="C3" s="100" t="s">
        <v>54</v>
      </c>
      <c r="D3" s="101" t="s">
        <v>55</v>
      </c>
      <c r="E3" s="438" t="s">
        <v>54</v>
      </c>
      <c r="F3" s="438" t="s">
        <v>55</v>
      </c>
    </row>
    <row r="4" spans="1:9" ht="13.5" thickBot="1" x14ac:dyDescent="0.25">
      <c r="A4" s="430"/>
      <c r="B4" s="437"/>
      <c r="C4" s="102">
        <v>38717</v>
      </c>
      <c r="D4" s="103">
        <v>38717</v>
      </c>
      <c r="E4" s="439"/>
      <c r="F4" s="439"/>
    </row>
    <row r="5" spans="1:9" ht="13.5" thickBot="1" x14ac:dyDescent="0.25">
      <c r="A5" s="104">
        <v>1</v>
      </c>
      <c r="B5" s="105" t="s">
        <v>1</v>
      </c>
      <c r="C5" s="106">
        <v>2822</v>
      </c>
      <c r="D5" s="107">
        <v>241</v>
      </c>
      <c r="E5" s="106">
        <v>2822</v>
      </c>
      <c r="F5" s="108">
        <v>241</v>
      </c>
      <c r="H5" s="426" t="s">
        <v>67</v>
      </c>
      <c r="I5" s="427"/>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26" t="s">
        <v>67</v>
      </c>
      <c r="I33" s="427"/>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5"/>
  <sheetViews>
    <sheetView showGridLines="0" zoomScaleNormal="100" workbookViewId="0">
      <selection activeCell="P3" sqref="P3"/>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26" t="s">
        <v>67</v>
      </c>
      <c r="R14" s="427"/>
    </row>
    <row r="15" spans="1:18" x14ac:dyDescent="0.2">
      <c r="Q15" s="285"/>
      <c r="R15" s="285"/>
    </row>
    <row r="28" spans="17:18" x14ac:dyDescent="0.2">
      <c r="Q28" s="120"/>
      <c r="R28" s="120"/>
    </row>
    <row r="29" spans="17:18" x14ac:dyDescent="0.2">
      <c r="Q29" s="305"/>
      <c r="R29" s="305"/>
    </row>
    <row r="30" spans="17:18" x14ac:dyDescent="0.2">
      <c r="Q30" s="492"/>
      <c r="R30" s="492"/>
    </row>
    <row r="31" spans="17:18" x14ac:dyDescent="0.2">
      <c r="Q31" s="305"/>
      <c r="R31" s="305"/>
    </row>
    <row r="40" spans="4:17" x14ac:dyDescent="0.2">
      <c r="E40" s="277" t="s">
        <v>221</v>
      </c>
      <c r="F40" s="277" t="s">
        <v>54</v>
      </c>
      <c r="G40" s="277" t="s">
        <v>55</v>
      </c>
      <c r="H40" s="278" t="s">
        <v>54</v>
      </c>
      <c r="I40" s="278" t="s">
        <v>55</v>
      </c>
      <c r="J40" s="278" t="s">
        <v>98</v>
      </c>
      <c r="K40" s="309"/>
      <c r="L40" s="309"/>
      <c r="M40" s="309"/>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08"/>
      <c r="L41" s="308"/>
      <c r="M41" s="308"/>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08"/>
      <c r="L42" s="308"/>
      <c r="M42" s="308"/>
      <c r="N42" s="300"/>
      <c r="O42" s="300"/>
      <c r="P42" s="300"/>
      <c r="Q42" s="300"/>
    </row>
    <row r="43" spans="4:17" x14ac:dyDescent="0.2">
      <c r="D43" s="493"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08"/>
      <c r="L43" s="308"/>
      <c r="M43" s="308"/>
      <c r="N43" s="300"/>
      <c r="O43" s="300"/>
      <c r="P43" s="300"/>
      <c r="Q43" s="300"/>
    </row>
    <row r="44" spans="4:17" x14ac:dyDescent="0.2">
      <c r="D44" s="494"/>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08"/>
      <c r="L44" s="308"/>
      <c r="M44" s="308"/>
      <c r="N44" s="300"/>
      <c r="O44" s="300"/>
      <c r="P44" s="300"/>
      <c r="Q44" s="300"/>
    </row>
    <row r="45" spans="4:17" x14ac:dyDescent="0.2">
      <c r="D45" s="495"/>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08"/>
      <c r="L45" s="308"/>
      <c r="M45" s="308"/>
      <c r="N45" s="300"/>
      <c r="O45" s="300"/>
      <c r="P45" s="300"/>
      <c r="Q45" s="300"/>
    </row>
    <row r="46" spans="4:17" x14ac:dyDescent="0.2">
      <c r="D46" s="493"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08"/>
      <c r="L46" s="308"/>
      <c r="M46" s="308"/>
      <c r="N46" s="300"/>
      <c r="O46" s="300"/>
      <c r="P46" s="300"/>
      <c r="Q46" s="300"/>
    </row>
    <row r="47" spans="4:17" x14ac:dyDescent="0.2">
      <c r="D47" s="494"/>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08"/>
      <c r="L47" s="308"/>
      <c r="M47" s="308"/>
      <c r="N47" s="300"/>
      <c r="O47" s="300"/>
      <c r="P47" s="300"/>
      <c r="Q47" s="300"/>
    </row>
    <row r="48" spans="4:17" x14ac:dyDescent="0.2">
      <c r="D48" s="495"/>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08"/>
      <c r="L48" s="308"/>
      <c r="M48" s="308"/>
      <c r="N48" s="300"/>
      <c r="O48" s="300"/>
      <c r="P48" s="300"/>
      <c r="Q48" s="300"/>
    </row>
    <row r="49" spans="4:17" x14ac:dyDescent="0.2">
      <c r="D49" s="493"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08"/>
      <c r="L49" s="308"/>
      <c r="M49" s="308"/>
      <c r="N49" s="300"/>
      <c r="O49" s="300"/>
      <c r="P49" s="300"/>
      <c r="Q49" s="300"/>
    </row>
    <row r="50" spans="4:17" x14ac:dyDescent="0.2">
      <c r="D50" s="494"/>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08"/>
      <c r="L50" s="308"/>
      <c r="M50" s="308"/>
      <c r="N50" s="300"/>
      <c r="O50" s="300"/>
      <c r="P50" s="300"/>
      <c r="Q50" s="300"/>
    </row>
    <row r="51" spans="4:17" x14ac:dyDescent="0.2">
      <c r="D51" s="495"/>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08"/>
      <c r="L51" s="308"/>
      <c r="M51" s="308"/>
      <c r="N51" s="300"/>
      <c r="O51" s="300"/>
      <c r="P51" s="300"/>
      <c r="Q51" s="300"/>
    </row>
    <row r="52" spans="4:17" x14ac:dyDescent="0.2">
      <c r="D52" s="491" t="s">
        <v>464</v>
      </c>
      <c r="E52" s="279" t="s">
        <v>463</v>
      </c>
      <c r="F52" s="280">
        <f>'TODOS LOS AÑOS'!CE85-'TODOS LOS AÑOS'!BW85</f>
        <v>2978278</v>
      </c>
      <c r="G52" s="280">
        <f>'TODOS LOS AÑOS'!CF85-'TODOS LOS AÑOS'!BX85</f>
        <v>184347</v>
      </c>
      <c r="H52" s="281">
        <f>+F52/($F52+$G52)</f>
        <v>0.9417107624204577</v>
      </c>
      <c r="I52" s="281">
        <f t="shared" ref="I52" si="11">+G52/($F52+$G52)</f>
        <v>5.8289237579542311E-2</v>
      </c>
      <c r="J52" s="280">
        <f t="shared" ref="J52:J53" si="12">+G52+F52</f>
        <v>3162625</v>
      </c>
      <c r="K52" s="308"/>
      <c r="L52" s="308"/>
      <c r="M52" s="308"/>
      <c r="N52" s="300"/>
      <c r="O52" s="300"/>
      <c r="P52" s="300"/>
      <c r="Q52" s="300"/>
    </row>
    <row r="53" spans="4:17" x14ac:dyDescent="0.2">
      <c r="D53" s="491"/>
      <c r="E53" s="279" t="s">
        <v>483</v>
      </c>
      <c r="F53" s="280">
        <f>'TODOS LOS AÑOS'!CM85-'TODOS LOS AÑOS'!CE85</f>
        <v>3258121</v>
      </c>
      <c r="G53" s="280">
        <f>'TODOS LOS AÑOS'!CN85-'TODOS LOS AÑOS'!CF85</f>
        <v>171240</v>
      </c>
      <c r="H53" s="281">
        <f>+F53/($F53+$G53)</f>
        <v>0.9500664992691058</v>
      </c>
      <c r="I53" s="281">
        <f t="shared" ref="I53" si="13">+G53/($F53+$G53)</f>
        <v>4.9933500730894184E-2</v>
      </c>
      <c r="J53" s="280">
        <f t="shared" si="12"/>
        <v>3429361</v>
      </c>
      <c r="K53" s="308"/>
      <c r="L53" s="308"/>
      <c r="M53" s="308"/>
      <c r="N53" s="300"/>
      <c r="O53" s="300"/>
      <c r="P53" s="300"/>
      <c r="Q53" s="300"/>
    </row>
    <row r="54" spans="4:17" x14ac:dyDescent="0.2">
      <c r="D54" s="390"/>
      <c r="E54" s="364"/>
      <c r="F54" s="308"/>
      <c r="G54" s="308"/>
      <c r="H54" s="391"/>
      <c r="I54" s="391"/>
      <c r="J54" s="308"/>
      <c r="K54" s="308"/>
      <c r="L54" s="308"/>
      <c r="M54" s="308"/>
      <c r="N54" s="300"/>
      <c r="O54" s="300"/>
      <c r="P54" s="300"/>
      <c r="Q54" s="300"/>
    </row>
    <row r="55" spans="4:17" x14ac:dyDescent="0.2">
      <c r="D55" s="328" t="s">
        <v>350</v>
      </c>
    </row>
  </sheetData>
  <mergeCells count="6">
    <mergeCell ref="D52:D53"/>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5"/>
  <sheetViews>
    <sheetView showGridLines="0" workbookViewId="0">
      <selection activeCell="M31" sqref="M3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5"/>
    </row>
    <row r="10" spans="1:15" ht="13.5" thickBot="1" x14ac:dyDescent="0.25">
      <c r="L10" s="285"/>
      <c r="M10" s="285"/>
    </row>
    <row r="11" spans="1:15" ht="13.5" thickBot="1" x14ac:dyDescent="0.25">
      <c r="L11" s="426" t="s">
        <v>67</v>
      </c>
      <c r="M11" s="427"/>
    </row>
    <row r="12" spans="1:15" x14ac:dyDescent="0.2">
      <c r="L12" s="285"/>
      <c r="M12" s="285"/>
    </row>
    <row r="28" spans="4:14" x14ac:dyDescent="0.2">
      <c r="K28" s="120"/>
      <c r="L28" s="120"/>
      <c r="M28" s="120"/>
      <c r="N28" s="120"/>
    </row>
    <row r="29" spans="4:14" x14ac:dyDescent="0.2">
      <c r="K29" s="120"/>
      <c r="L29" s="305"/>
      <c r="M29" s="305"/>
      <c r="N29" s="120"/>
    </row>
    <row r="30" spans="4:14" x14ac:dyDescent="0.2">
      <c r="K30" s="120"/>
      <c r="L30" s="120"/>
      <c r="M30" s="120"/>
      <c r="N30" s="120"/>
    </row>
    <row r="31" spans="4:14" x14ac:dyDescent="0.2">
      <c r="E31" s="277" t="s">
        <v>221</v>
      </c>
      <c r="F31" s="277" t="s">
        <v>54</v>
      </c>
      <c r="G31" s="277" t="s">
        <v>55</v>
      </c>
    </row>
    <row r="32" spans="4:14" x14ac:dyDescent="0.2">
      <c r="D32" s="364"/>
      <c r="E32" s="286">
        <v>2005</v>
      </c>
      <c r="F32" s="280">
        <f>'Año 2005'!E30</f>
        <v>1322618</v>
      </c>
      <c r="G32" s="280">
        <f>'Año 2005'!F30</f>
        <v>47555</v>
      </c>
    </row>
    <row r="33" spans="4:7" x14ac:dyDescent="0.2">
      <c r="D33" s="364"/>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286">
        <v>2017</v>
      </c>
      <c r="F44" s="280">
        <f>'Año 2017'!K86</f>
        <v>3264020</v>
      </c>
      <c r="G44" s="280">
        <f>'Año 2017'!L86</f>
        <v>177764</v>
      </c>
    </row>
    <row r="45" spans="4:7" x14ac:dyDescent="0.2">
      <c r="E45" s="328"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26" t="s">
        <v>67</v>
      </c>
      <c r="N6" s="427"/>
    </row>
    <row r="33" spans="4:14" ht="13.5" thickBot="1" x14ac:dyDescent="0.25"/>
    <row r="34" spans="4:14" ht="13.5" thickBot="1" x14ac:dyDescent="0.25">
      <c r="M34" s="426" t="s">
        <v>67</v>
      </c>
      <c r="N34" s="427"/>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topLeftCell="A13" zoomScale="75" workbookViewId="0">
      <selection activeCell="M13" sqref="M13:N13"/>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4"/>
      <c r="N12" s="304"/>
    </row>
    <row r="13" spans="13:14" ht="15.75" thickBot="1" x14ac:dyDescent="0.25">
      <c r="M13" s="496" t="s">
        <v>67</v>
      </c>
      <c r="N13" s="497"/>
    </row>
    <row r="14" spans="13:14" ht="15" x14ac:dyDescent="0.2">
      <c r="M14" s="304"/>
      <c r="N14" s="304"/>
    </row>
    <row r="29" spans="13:14" x14ac:dyDescent="0.2">
      <c r="M29" s="120"/>
      <c r="N29" s="120"/>
    </row>
    <row r="30" spans="13:14" x14ac:dyDescent="0.2">
      <c r="M30" s="120"/>
      <c r="N30" s="120"/>
    </row>
    <row r="31" spans="13:14" ht="15" x14ac:dyDescent="0.2">
      <c r="M31" s="440"/>
      <c r="N31" s="440"/>
    </row>
    <row r="32" spans="13:14" x14ac:dyDescent="0.2">
      <c r="M32" s="120"/>
      <c r="N32" s="120"/>
    </row>
    <row r="38" spans="3:9" x14ac:dyDescent="0.2">
      <c r="C38" s="498" t="s">
        <v>490</v>
      </c>
      <c r="D38" s="499"/>
      <c r="E38" s="499"/>
      <c r="F38" s="500"/>
    </row>
    <row r="39" spans="3:9" x14ac:dyDescent="0.2">
      <c r="C39" s="287"/>
      <c r="D39" s="288" t="s">
        <v>193</v>
      </c>
      <c r="E39" s="288" t="s">
        <v>216</v>
      </c>
      <c r="F39" s="288" t="s">
        <v>217</v>
      </c>
      <c r="G39" s="291"/>
      <c r="H39" s="291"/>
      <c r="I39" s="291"/>
    </row>
    <row r="40" spans="3:9" x14ac:dyDescent="0.2">
      <c r="C40" s="287" t="s">
        <v>215</v>
      </c>
      <c r="D40" s="31">
        <f>SUMIF(TIPATE,$C40,DATFON)</f>
        <v>24040180</v>
      </c>
      <c r="E40" s="31">
        <f>SUMIF(TIPATE,$C40,DATISA)</f>
        <v>1345474</v>
      </c>
      <c r="F40" s="31">
        <f>E40+D40</f>
        <v>25385654</v>
      </c>
    </row>
    <row r="41" spans="3:9" x14ac:dyDescent="0.2">
      <c r="C41" s="287" t="s">
        <v>213</v>
      </c>
      <c r="D41" s="31">
        <f>SUMIF(TIPATE,$C41,DATFON)</f>
        <v>3809634</v>
      </c>
      <c r="E41" s="31">
        <f>SUMIF(TIPATE,$C41,DATISA)</f>
        <v>185274</v>
      </c>
      <c r="F41" s="31">
        <f>E41+D41</f>
        <v>3994908</v>
      </c>
    </row>
    <row r="42" spans="3:9" x14ac:dyDescent="0.2">
      <c r="C42" s="287" t="s">
        <v>214</v>
      </c>
      <c r="D42" s="31">
        <f>SUMIF(TIPATE,$C42,DATFON)</f>
        <v>6075160</v>
      </c>
      <c r="E42" s="31">
        <f>SUMIF(TIPATE,$C42,DATISA)</f>
        <v>308052</v>
      </c>
      <c r="F42" s="31">
        <f>E42+D42</f>
        <v>6383212</v>
      </c>
    </row>
    <row r="43" spans="3:9" x14ac:dyDescent="0.2">
      <c r="C43" s="292" t="s">
        <v>98</v>
      </c>
      <c r="D43" s="32">
        <f>SUM(D40:D42)</f>
        <v>33924974</v>
      </c>
      <c r="E43" s="32">
        <f>SUM(E40:E42)</f>
        <v>1838800</v>
      </c>
      <c r="F43" s="32">
        <f>SUM(F40:F42)</f>
        <v>35763774</v>
      </c>
    </row>
    <row r="44" spans="3:9" x14ac:dyDescent="0.2">
      <c r="C44" s="287" t="s">
        <v>215</v>
      </c>
      <c r="D44" s="42">
        <f>+D40/D$43</f>
        <v>0.70862780911784928</v>
      </c>
      <c r="E44" s="42">
        <f>+E40/E$43</f>
        <v>0.73171307374374595</v>
      </c>
      <c r="F44" s="42">
        <f>+F40/F$43</f>
        <v>0.7098147415873951</v>
      </c>
    </row>
    <row r="45" spans="3:9" x14ac:dyDescent="0.2">
      <c r="C45" s="287" t="s">
        <v>213</v>
      </c>
      <c r="D45" s="42">
        <f t="shared" ref="D45:F46" si="0">+D41/D$43</f>
        <v>0.1122958561442081</v>
      </c>
      <c r="E45" s="42">
        <f t="shared" si="0"/>
        <v>0.10075810311072439</v>
      </c>
      <c r="F45" s="42">
        <f t="shared" si="0"/>
        <v>0.11170264077834739</v>
      </c>
    </row>
    <row r="46" spans="3:9" x14ac:dyDescent="0.2">
      <c r="C46" s="287" t="s">
        <v>214</v>
      </c>
      <c r="D46" s="42">
        <f t="shared" si="0"/>
        <v>0.17907633473794263</v>
      </c>
      <c r="E46" s="42">
        <f t="shared" si="0"/>
        <v>0.16752882314552969</v>
      </c>
      <c r="F46" s="42">
        <f t="shared" si="0"/>
        <v>0.17848261763425749</v>
      </c>
    </row>
    <row r="47" spans="3:9" x14ac:dyDescent="0.2">
      <c r="C47" s="287"/>
      <c r="D47" s="293">
        <v>1</v>
      </c>
      <c r="E47" s="293">
        <v>0.99999999999999989</v>
      </c>
      <c r="F47" s="293">
        <v>1</v>
      </c>
    </row>
    <row r="48" spans="3:9" x14ac:dyDescent="0.2">
      <c r="C48" s="328"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50"/>
  <sheetViews>
    <sheetView showGridLines="0" topLeftCell="A22" workbookViewId="0">
      <selection activeCell="P37" sqref="P37:P41"/>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26" t="s">
        <v>67</v>
      </c>
      <c r="O12" s="427"/>
    </row>
    <row r="13" spans="11:15" x14ac:dyDescent="0.2">
      <c r="N13" s="30"/>
      <c r="O13" s="30"/>
    </row>
    <row r="14" spans="11:15" x14ac:dyDescent="0.2">
      <c r="K14" s="30"/>
      <c r="L14" s="30"/>
      <c r="M14" s="30"/>
      <c r="N14" s="30"/>
    </row>
    <row r="15" spans="11:15" x14ac:dyDescent="0.2">
      <c r="K15" s="30"/>
      <c r="L15" s="30"/>
      <c r="M15" s="30"/>
      <c r="N15" s="30"/>
    </row>
    <row r="36" spans="1:16" x14ac:dyDescent="0.2">
      <c r="A36" s="310" t="s">
        <v>303</v>
      </c>
      <c r="B36" s="310" t="s">
        <v>304</v>
      </c>
      <c r="C36" s="316"/>
      <c r="D36" s="316" t="s">
        <v>305</v>
      </c>
      <c r="E36" s="316" t="s">
        <v>306</v>
      </c>
      <c r="F36" s="316" t="s">
        <v>307</v>
      </c>
      <c r="G36" s="316" t="s">
        <v>308</v>
      </c>
      <c r="H36" s="316" t="s">
        <v>309</v>
      </c>
      <c r="I36" s="316" t="s">
        <v>310</v>
      </c>
      <c r="J36" s="316" t="s">
        <v>311</v>
      </c>
      <c r="K36" s="316" t="s">
        <v>344</v>
      </c>
      <c r="L36" s="316" t="s">
        <v>376</v>
      </c>
      <c r="M36" s="316" t="s">
        <v>384</v>
      </c>
      <c r="N36" s="316" t="s">
        <v>403</v>
      </c>
      <c r="O36" s="316" t="s">
        <v>465</v>
      </c>
      <c r="P36" s="316" t="s">
        <v>484</v>
      </c>
    </row>
    <row r="37" spans="1:16" x14ac:dyDescent="0.2">
      <c r="A37" s="310">
        <v>1</v>
      </c>
      <c r="B37" s="310">
        <v>25</v>
      </c>
      <c r="C37" s="311"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 t="shared" ref="O37:O41" si="0">SUMIFS(FON_JUN_2017,IND_PRO_SAL,"&gt;="&amp;$A37,IND_PRO_SAL,"&lt;="&amp;$B37)+SUMIFS(ISA_JUN_2017,IND_PRO_SAL,"&gt;="&amp;$A37,IND_PRO_SAL,"&lt;="&amp;$B37)</f>
        <v>16730159</v>
      </c>
      <c r="P37" s="280">
        <f>SUMIFS(FON_JUN_2018,IND_PRO_SAL,"&gt;="&amp;$A37,IND_PRO_SAL,"&lt;="&amp;$B37)+SUMIFS(ISA_JUN_2018,IND_PRO_SAL,"&gt;="&amp;$A37,IND_PRO_SAL,"&lt;="&amp;$B37)</f>
        <v>18560335</v>
      </c>
    </row>
    <row r="38" spans="1:16" x14ac:dyDescent="0.2">
      <c r="A38" s="310">
        <v>26</v>
      </c>
      <c r="B38" s="310">
        <v>40</v>
      </c>
      <c r="C38" s="311"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 t="shared" si="0"/>
        <v>5363987</v>
      </c>
      <c r="P38" s="280">
        <f>SUMIFS(FON_JUN_2018,IND_PRO_SAL,"&gt;="&amp;$A38,IND_PRO_SAL,"&lt;="&amp;$B38)+SUMIFS(ISA_JUN_2018,IND_PRO_SAL,"&gt;="&amp;$A38,IND_PRO_SAL,"&lt;="&amp;$B38)</f>
        <v>5914868</v>
      </c>
    </row>
    <row r="39" spans="1:16" x14ac:dyDescent="0.2">
      <c r="A39" s="310">
        <v>41</v>
      </c>
      <c r="B39" s="310">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 t="shared" si="0"/>
        <v>6435022</v>
      </c>
      <c r="P39" s="280">
        <f>SUMIFS(FON_JUN_2018,IND_PRO_SAL,"&gt;="&amp;$A39,IND_PRO_SAL,"&lt;="&amp;$B39)+SUMIFS(ISA_JUN_2018,IND_PRO_SAL,"&gt;="&amp;$A39,IND_PRO_SAL,"&lt;="&amp;$B39)</f>
        <v>6992450</v>
      </c>
    </row>
    <row r="40" spans="1:16" x14ac:dyDescent="0.2">
      <c r="A40" s="310">
        <v>57</v>
      </c>
      <c r="B40" s="310">
        <v>69</v>
      </c>
      <c r="C40" s="311"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 t="shared" si="0"/>
        <v>2282430</v>
      </c>
      <c r="P40" s="280">
        <f>SUMIFS(FON_JUN_2018,IND_PRO_SAL,"&gt;="&amp;$A40,IND_PRO_SAL,"&lt;="&amp;$B40)+SUMIFS(ISA_JUN_2018,IND_PRO_SAL,"&gt;="&amp;$A40,IND_PRO_SAL,"&lt;="&amp;$B40)</f>
        <v>2621996</v>
      </c>
    </row>
    <row r="41" spans="1:16" x14ac:dyDescent="0.2">
      <c r="A41" s="310">
        <v>70</v>
      </c>
      <c r="B41" s="310">
        <v>80</v>
      </c>
      <c r="C41" s="311"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 t="shared" si="0"/>
        <v>633337</v>
      </c>
      <c r="P41" s="280">
        <f>SUMIFS(FON_JUN_2018,IND_PRO_SAL,"&gt;="&amp;$A41,IND_PRO_SAL,"&lt;="&amp;$B41)+SUMIFS(ISA_JUN_2018,IND_PRO_SAL,"&gt;="&amp;$A41,IND_PRO_SAL,"&lt;="&amp;$B41)</f>
        <v>784647</v>
      </c>
    </row>
    <row r="42" spans="1:16" x14ac:dyDescent="0.2">
      <c r="C42" s="312" t="s">
        <v>98</v>
      </c>
      <c r="D42" s="314">
        <f>SUM(D37:D41)</f>
        <v>2021849</v>
      </c>
      <c r="E42" s="314">
        <f t="shared" ref="E42:J42" si="1">SUM(E37:E41)</f>
        <v>3557316</v>
      </c>
      <c r="F42" s="314">
        <f t="shared" si="1"/>
        <v>5698115</v>
      </c>
      <c r="G42" s="314">
        <f t="shared" si="1"/>
        <v>7991819</v>
      </c>
      <c r="H42" s="314">
        <f t="shared" si="1"/>
        <v>10053060</v>
      </c>
      <c r="I42" s="314">
        <f t="shared" si="1"/>
        <v>12706566</v>
      </c>
      <c r="J42" s="314">
        <f t="shared" si="1"/>
        <v>15577980</v>
      </c>
      <c r="K42" s="314">
        <f t="shared" ref="K42:P42" si="2">SUM(K37:K41)</f>
        <v>18499655</v>
      </c>
      <c r="L42" s="314">
        <f t="shared" si="2"/>
        <v>21756315</v>
      </c>
      <c r="M42" s="314">
        <f t="shared" si="2"/>
        <v>25002163</v>
      </c>
      <c r="N42" s="314">
        <f t="shared" si="2"/>
        <v>28282310</v>
      </c>
      <c r="O42" s="314">
        <f t="shared" si="2"/>
        <v>31444935</v>
      </c>
      <c r="P42" s="314">
        <f t="shared" si="2"/>
        <v>34874296</v>
      </c>
    </row>
    <row r="43" spans="1:16" x14ac:dyDescent="0.2">
      <c r="C43" s="316"/>
      <c r="D43" s="316" t="s">
        <v>305</v>
      </c>
      <c r="E43" s="316" t="s">
        <v>306</v>
      </c>
      <c r="F43" s="316" t="s">
        <v>307</v>
      </c>
      <c r="G43" s="316" t="s">
        <v>308</v>
      </c>
      <c r="H43" s="316" t="s">
        <v>309</v>
      </c>
      <c r="I43" s="316" t="s">
        <v>310</v>
      </c>
      <c r="J43" s="316" t="s">
        <v>311</v>
      </c>
      <c r="K43" s="316" t="s">
        <v>344</v>
      </c>
      <c r="L43" s="316" t="s">
        <v>376</v>
      </c>
      <c r="M43" s="316" t="s">
        <v>384</v>
      </c>
      <c r="N43" s="316" t="s">
        <v>403</v>
      </c>
      <c r="O43" s="316" t="s">
        <v>465</v>
      </c>
      <c r="P43" s="316" t="s">
        <v>484</v>
      </c>
    </row>
    <row r="44" spans="1:16" x14ac:dyDescent="0.2">
      <c r="C44" s="311" t="s">
        <v>312</v>
      </c>
      <c r="D44" s="315">
        <f>D37/D$42</f>
        <v>1</v>
      </c>
      <c r="E44" s="315">
        <f t="shared" ref="E44:J44" si="3">E37/E$42</f>
        <v>0.84646711172130895</v>
      </c>
      <c r="F44" s="315">
        <f t="shared" si="3"/>
        <v>0.69090234226581948</v>
      </c>
      <c r="G44" s="315">
        <f t="shared" si="3"/>
        <v>0.62283817989371382</v>
      </c>
      <c r="H44" s="315">
        <f t="shared" si="3"/>
        <v>0.58810978945714043</v>
      </c>
      <c r="I44" s="315">
        <f t="shared" si="3"/>
        <v>0.56195836074042349</v>
      </c>
      <c r="J44" s="315">
        <f t="shared" si="3"/>
        <v>0.54924624373635089</v>
      </c>
      <c r="K44" s="315">
        <f t="shared" ref="K44:M45" si="4">K37/K$42</f>
        <v>0.5425752534304018</v>
      </c>
      <c r="L44" s="315">
        <f t="shared" si="4"/>
        <v>0.53648280970375728</v>
      </c>
      <c r="M44" s="315">
        <f>M37/M$42</f>
        <v>0.53416126436740696</v>
      </c>
      <c r="N44" s="315">
        <f>N37/N$42</f>
        <v>0.53311327822939503</v>
      </c>
      <c r="O44" s="315">
        <f>O37/O$42</f>
        <v>0.5320462262046336</v>
      </c>
      <c r="P44" s="315">
        <f>P37/P$42</f>
        <v>0.53220672899031429</v>
      </c>
    </row>
    <row r="45" spans="1:16" x14ac:dyDescent="0.2">
      <c r="C45" s="311" t="s">
        <v>313</v>
      </c>
      <c r="D45" s="315"/>
      <c r="E45" s="315">
        <f t="shared" ref="E45:J45" si="5">E38/E$42</f>
        <v>0.15353288827869102</v>
      </c>
      <c r="F45" s="315">
        <f t="shared" si="5"/>
        <v>0.18116482380576734</v>
      </c>
      <c r="G45" s="315">
        <f t="shared" si="5"/>
        <v>0.19340590671535479</v>
      </c>
      <c r="H45" s="315">
        <f t="shared" si="5"/>
        <v>0.19801881218255935</v>
      </c>
      <c r="I45" s="315">
        <f t="shared" si="5"/>
        <v>0.19229270913951102</v>
      </c>
      <c r="J45" s="315">
        <f t="shared" si="5"/>
        <v>0.18774314769950917</v>
      </c>
      <c r="K45" s="315">
        <f t="shared" si="4"/>
        <v>0.18322152494195162</v>
      </c>
      <c r="L45" s="315">
        <f t="shared" si="4"/>
        <v>0.1771465893925511</v>
      </c>
      <c r="M45" s="315">
        <f t="shared" si="4"/>
        <v>0.17388971506185286</v>
      </c>
      <c r="N45" s="315">
        <f t="shared" ref="N45:O45" si="6">N38/N$42</f>
        <v>0.17201056066495277</v>
      </c>
      <c r="O45" s="315">
        <f t="shared" si="6"/>
        <v>0.17058349778748153</v>
      </c>
      <c r="P45" s="315">
        <f t="shared" ref="P45" si="7">P38/P$42</f>
        <v>0.16960537353929667</v>
      </c>
    </row>
    <row r="46" spans="1:16" x14ac:dyDescent="0.2">
      <c r="C46" s="270" t="s">
        <v>314</v>
      </c>
      <c r="D46" s="315"/>
      <c r="E46" s="315"/>
      <c r="F46" s="315">
        <f t="shared" ref="F46:K46" si="8">F39/F$42</f>
        <v>0.12793283392841318</v>
      </c>
      <c r="G46" s="315">
        <f t="shared" si="8"/>
        <v>0.18375591339093139</v>
      </c>
      <c r="H46" s="315">
        <f t="shared" si="8"/>
        <v>0.21387139836030025</v>
      </c>
      <c r="I46" s="315">
        <f t="shared" si="8"/>
        <v>0.22470854832060841</v>
      </c>
      <c r="J46" s="315">
        <f t="shared" si="8"/>
        <v>0.22617341914677</v>
      </c>
      <c r="K46" s="315">
        <f t="shared" si="8"/>
        <v>0.22468732525011953</v>
      </c>
      <c r="L46" s="315">
        <f t="shared" ref="L46:M46" si="9">L39/L$42</f>
        <v>0.21863987536492277</v>
      </c>
      <c r="M46" s="315">
        <f t="shared" si="9"/>
        <v>0.21345201213191034</v>
      </c>
      <c r="N46" s="315">
        <f t="shared" ref="N46:O46" si="10">N39/N$42</f>
        <v>0.20859579716084012</v>
      </c>
      <c r="O46" s="315">
        <f t="shared" si="10"/>
        <v>0.20464415016281637</v>
      </c>
      <c r="P46" s="315">
        <f t="shared" ref="P46" si="11">P39/P$42</f>
        <v>0.20050440588105348</v>
      </c>
    </row>
    <row r="47" spans="1:16" x14ac:dyDescent="0.2">
      <c r="C47" s="311" t="s">
        <v>315</v>
      </c>
      <c r="D47" s="315"/>
      <c r="E47" s="315"/>
      <c r="F47" s="315"/>
      <c r="G47" s="315"/>
      <c r="H47" s="315"/>
      <c r="I47" s="315">
        <f t="shared" ref="I47:N47" si="12">I40/I$42</f>
        <v>2.1040381799457067E-2</v>
      </c>
      <c r="J47" s="315">
        <f t="shared" si="12"/>
        <v>3.6837189417369902E-2</v>
      </c>
      <c r="K47" s="315">
        <f t="shared" si="12"/>
        <v>4.9515896377527041E-2</v>
      </c>
      <c r="L47" s="315">
        <f t="shared" si="12"/>
        <v>5.7895374285580989E-2</v>
      </c>
      <c r="M47" s="315">
        <f t="shared" si="12"/>
        <v>6.4266399671100455E-2</v>
      </c>
      <c r="N47" s="315">
        <f t="shared" si="12"/>
        <v>6.8769347341147175E-2</v>
      </c>
      <c r="O47" s="315">
        <f t="shared" ref="O47:P47" si="13">O40/O$42</f>
        <v>7.258498069720927E-2</v>
      </c>
      <c r="P47" s="315">
        <f t="shared" si="13"/>
        <v>7.51841987003838E-2</v>
      </c>
    </row>
    <row r="48" spans="1:16" x14ac:dyDescent="0.2">
      <c r="C48" s="311" t="s">
        <v>375</v>
      </c>
      <c r="D48" s="315"/>
      <c r="E48" s="315"/>
      <c r="F48" s="315"/>
      <c r="G48" s="315"/>
      <c r="H48" s="315"/>
      <c r="I48" s="315"/>
      <c r="J48" s="315"/>
      <c r="K48" s="315"/>
      <c r="L48" s="315">
        <f t="shared" ref="L48:N49" si="14">L41/L$42</f>
        <v>9.8353512531878674E-3</v>
      </c>
      <c r="M48" s="315">
        <f t="shared" si="14"/>
        <v>1.4230608767729415E-2</v>
      </c>
      <c r="N48" s="315">
        <f t="shared" si="14"/>
        <v>1.7511016603664976E-2</v>
      </c>
      <c r="O48" s="315">
        <f t="shared" ref="O48:P48" si="15">O41/O$42</f>
        <v>2.0141145147859266E-2</v>
      </c>
      <c r="P48" s="315">
        <f t="shared" si="15"/>
        <v>2.2499292888951795E-2</v>
      </c>
    </row>
    <row r="49" spans="3:16" x14ac:dyDescent="0.2">
      <c r="C49" s="312" t="s">
        <v>98</v>
      </c>
      <c r="D49" s="313">
        <f t="shared" ref="D49:K49" si="16">D42/D$42</f>
        <v>1</v>
      </c>
      <c r="E49" s="313">
        <f t="shared" si="16"/>
        <v>1</v>
      </c>
      <c r="F49" s="313">
        <f t="shared" si="16"/>
        <v>1</v>
      </c>
      <c r="G49" s="313">
        <f t="shared" si="16"/>
        <v>1</v>
      </c>
      <c r="H49" s="313">
        <f t="shared" si="16"/>
        <v>1</v>
      </c>
      <c r="I49" s="313">
        <f t="shared" si="16"/>
        <v>1</v>
      </c>
      <c r="J49" s="313">
        <f t="shared" si="16"/>
        <v>1</v>
      </c>
      <c r="K49" s="313">
        <f t="shared" si="16"/>
        <v>1</v>
      </c>
      <c r="L49" s="313">
        <f t="shared" si="14"/>
        <v>1</v>
      </c>
      <c r="M49" s="313">
        <f t="shared" si="14"/>
        <v>1</v>
      </c>
      <c r="N49" s="313">
        <f t="shared" si="14"/>
        <v>1</v>
      </c>
      <c r="O49" s="313">
        <f t="shared" ref="O49:P49" si="17">O42/O$42</f>
        <v>1</v>
      </c>
      <c r="P49" s="313">
        <f t="shared" si="17"/>
        <v>1</v>
      </c>
    </row>
    <row r="50" spans="3:16" x14ac:dyDescent="0.2">
      <c r="C50" s="328" t="s">
        <v>350</v>
      </c>
    </row>
  </sheetData>
  <mergeCells count="1">
    <mergeCell ref="N12:O12"/>
  </mergeCells>
  <hyperlinks>
    <hyperlink ref="N12" location="Indice!A1" display="Volver al Indic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9"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13.693763981156168</v>
      </c>
      <c r="F20" s="24">
        <f>'Tasas de Uso'!D21</f>
        <v>4.964123983960623</v>
      </c>
      <c r="G20" s="28">
        <f>'Tasas de Uso'!E21</f>
        <v>2.7585459237927026</v>
      </c>
      <c r="H20" s="13"/>
      <c r="I20" s="13"/>
      <c r="J20" t="str">
        <f>+TRIM(D20)</f>
        <v>Salud oral integral de la embarazada</v>
      </c>
    </row>
    <row r="21" spans="1:10" x14ac:dyDescent="0.2">
      <c r="A21" s="13"/>
      <c r="B21" s="24">
        <v>2</v>
      </c>
      <c r="C21" s="24">
        <f>'Tasas de Uso'!A47</f>
        <v>41</v>
      </c>
      <c r="D21" s="29" t="s">
        <v>23</v>
      </c>
      <c r="E21" s="24">
        <f>'Tasas de Uso'!C47</f>
        <v>1647.5354448311573</v>
      </c>
      <c r="F21" s="24">
        <f>'Tasas de Uso'!D47</f>
        <v>559.01206636500751</v>
      </c>
      <c r="G21" s="28">
        <f>'Tasas de Uso'!E47</f>
        <v>2.9472269812426504</v>
      </c>
      <c r="J21" t="str">
        <f t="shared" ref="J21:J84" si="0">+TRIM(D21)</f>
        <v>Salud Oral</v>
      </c>
    </row>
    <row r="22" spans="1:10" x14ac:dyDescent="0.2">
      <c r="A22" s="13"/>
      <c r="B22" s="24">
        <v>3</v>
      </c>
      <c r="C22" s="24">
        <f>'Tasas de Uso'!A8</f>
        <v>2</v>
      </c>
      <c r="D22" s="29" t="s">
        <v>286</v>
      </c>
      <c r="E22" s="24">
        <f>'Tasas de Uso'!C8</f>
        <v>2155.232155232155</v>
      </c>
      <c r="F22" s="24">
        <f>'Tasas de Uso'!D8</f>
        <v>328.51779301338559</v>
      </c>
      <c r="G22" s="28">
        <f>'Tasas de Uso'!E8</f>
        <v>6.5604731343861769</v>
      </c>
      <c r="J22" t="str">
        <f t="shared" si="0"/>
        <v>Displasia luxante de caderas</v>
      </c>
    </row>
    <row r="23" spans="1:10" x14ac:dyDescent="0.2">
      <c r="A23" s="13"/>
      <c r="B23" s="24">
        <v>4</v>
      </c>
      <c r="C23" s="24">
        <f>'Tasas de Uso'!A75</f>
        <v>69</v>
      </c>
      <c r="D23" s="29" t="s">
        <v>90</v>
      </c>
      <c r="E23" s="24">
        <f>'Tasas de Uso'!C75</f>
        <v>1.7902232300088192</v>
      </c>
      <c r="F23" s="24">
        <f>'Tasas de Uso'!D75</f>
        <v>1.4308357365533562</v>
      </c>
      <c r="G23" s="28">
        <f>'Tasas de Uso'!E75</f>
        <v>1.2511731320893391</v>
      </c>
      <c r="J23" t="str">
        <f t="shared" si="0"/>
        <v>Analgesia del Parto</v>
      </c>
    </row>
    <row r="24" spans="1:10" x14ac:dyDescent="0.2">
      <c r="A24" s="13"/>
      <c r="B24" s="24">
        <v>5</v>
      </c>
      <c r="C24" s="24">
        <f>'Tasas de Uso'!A22</f>
        <v>16</v>
      </c>
      <c r="D24" s="29" t="s">
        <v>19</v>
      </c>
      <c r="E24" s="24">
        <f>'Tasas de Uso'!C22</f>
        <v>13.112466280848141</v>
      </c>
      <c r="F24" s="24">
        <f>'Tasas de Uso'!D22</f>
        <v>10.693797859665882</v>
      </c>
      <c r="G24" s="28">
        <f>'Tasas de Uso'!E22</f>
        <v>1.2261748775245531</v>
      </c>
      <c r="J24" t="str">
        <f t="shared" si="0"/>
        <v>Infección Respiratoria Aguda (IRA) Infantil</v>
      </c>
    </row>
    <row r="25" spans="1:10" x14ac:dyDescent="0.2">
      <c r="A25" s="13"/>
      <c r="B25" s="24">
        <v>6</v>
      </c>
      <c r="C25" s="24">
        <f>'Tasas de Uso'!A25</f>
        <v>19</v>
      </c>
      <c r="D25" s="29" t="s">
        <v>84</v>
      </c>
      <c r="E25" s="24">
        <f>'Tasas de Uso'!C25</f>
        <v>19203.861190692078</v>
      </c>
      <c r="F25" s="24">
        <f>'Tasas de Uso'!D25</f>
        <v>7324.7860859010343</v>
      </c>
      <c r="G25" s="28">
        <f>'Tasas de Uso'!E25</f>
        <v>2.6217640987026556</v>
      </c>
      <c r="J25" t="str">
        <f t="shared" si="0"/>
        <v>Salud Oral Integral del Adulto de 60 años</v>
      </c>
    </row>
    <row r="26" spans="1:10" ht="22.5" x14ac:dyDescent="0.2">
      <c r="A26" s="13"/>
      <c r="B26" s="24">
        <v>7</v>
      </c>
      <c r="C26" s="24">
        <f>'Tasas de Uso'!A20</f>
        <v>14</v>
      </c>
      <c r="D26" s="29" t="s">
        <v>29</v>
      </c>
      <c r="E26" s="24">
        <f>'Tasas de Uso'!C20</f>
        <v>12.933283472446194</v>
      </c>
      <c r="F26" s="24">
        <f>'Tasas de Uso'!D20</f>
        <v>5.9591204338239674</v>
      </c>
      <c r="G26" s="28">
        <f>'Tasas de Uso'!E20</f>
        <v>2.1703342995111958</v>
      </c>
      <c r="J26" t="str">
        <f t="shared" si="0"/>
        <v>Vicios de refracción en personas de 65 años y más</v>
      </c>
    </row>
    <row r="27" spans="1:10" x14ac:dyDescent="0.2">
      <c r="A27" s="13"/>
      <c r="B27" s="24">
        <v>8</v>
      </c>
      <c r="C27" s="24">
        <f>'Tasas de Uso'!A18</f>
        <v>12</v>
      </c>
      <c r="D27" s="29" t="s">
        <v>24</v>
      </c>
      <c r="E27" s="24">
        <f>'Tasas de Uso'!C18</f>
        <v>154.35648294177832</v>
      </c>
      <c r="F27" s="24">
        <f>'Tasas de Uso'!D18</f>
        <v>84.716750126204758</v>
      </c>
      <c r="G27" s="28">
        <f>'Tasas de Uso'!E18</f>
        <v>1.8220302680618583</v>
      </c>
      <c r="J27" t="str">
        <f t="shared" si="0"/>
        <v>Prematurez</v>
      </c>
    </row>
    <row r="28" spans="1:10" x14ac:dyDescent="0.2">
      <c r="A28" s="13"/>
      <c r="B28" s="24">
        <v>9</v>
      </c>
      <c r="C28" s="24">
        <f>'Tasas de Uso'!A7</f>
        <v>1</v>
      </c>
      <c r="D28" s="29" t="s">
        <v>3</v>
      </c>
      <c r="E28" s="24">
        <f>'Tasas de Uso'!C7</f>
        <v>21.2733381404677</v>
      </c>
      <c r="F28" s="24">
        <f>'Tasas de Uso'!D7</f>
        <v>6.4825619084662254</v>
      </c>
      <c r="G28" s="28">
        <f>'Tasas de Uso'!E7</f>
        <v>3.2816251415485476</v>
      </c>
      <c r="J28" t="str">
        <f t="shared" si="0"/>
        <v>Cáncer Cérvicouterino</v>
      </c>
    </row>
    <row r="29" spans="1:10" ht="22.5" x14ac:dyDescent="0.2">
      <c r="A29" s="13"/>
      <c r="B29" s="24">
        <v>10</v>
      </c>
      <c r="C29" s="24">
        <f>'Tasas de Uso'!A12</f>
        <v>6</v>
      </c>
      <c r="D29" s="29" t="s">
        <v>36</v>
      </c>
      <c r="E29" s="24">
        <f>'Tasas de Uso'!C12</f>
        <v>4.4250275806266375</v>
      </c>
      <c r="F29" s="24">
        <f>'Tasas de Uso'!D12</f>
        <v>5.7817444048482551</v>
      </c>
      <c r="G29" s="28">
        <f>'Tasas de Uso'!E12</f>
        <v>0.76534472484049121</v>
      </c>
      <c r="J29" t="str">
        <f t="shared" si="0"/>
        <v>Órtesis (o ayudas técnicas) para personas de 65 años y más</v>
      </c>
    </row>
    <row r="30" spans="1:10" x14ac:dyDescent="0.2">
      <c r="A30" s="13"/>
      <c r="B30" s="24"/>
      <c r="C30" s="24">
        <f>'Tasas de Uso'!A16</f>
        <v>10</v>
      </c>
      <c r="D30" s="29" t="s">
        <v>83</v>
      </c>
      <c r="E30" s="24">
        <f>'Tasas de Uso'!C16</f>
        <v>11.110837798861732</v>
      </c>
      <c r="F30" s="24">
        <f>'Tasas de Uso'!D16</f>
        <v>3.1127096604500668</v>
      </c>
      <c r="G30" s="28">
        <f>'Tasas de Uso'!E16</f>
        <v>3.569506639194616</v>
      </c>
      <c r="J30" t="str">
        <f t="shared" si="0"/>
        <v>Urgencia Odontológicas Ambulatoria</v>
      </c>
    </row>
    <row r="31" spans="1:10" ht="33.75" x14ac:dyDescent="0.2">
      <c r="A31" s="13"/>
      <c r="B31" s="24"/>
      <c r="C31" s="24">
        <f>'Tasas de Uso'!A27</f>
        <v>21</v>
      </c>
      <c r="D31" s="29" t="s">
        <v>80</v>
      </c>
      <c r="E31" s="24">
        <f>'Tasas de Uso'!C27</f>
        <v>646.93758088065442</v>
      </c>
      <c r="F31" s="24">
        <f>'Tasas de Uso'!D27</f>
        <v>516.00620651863142</v>
      </c>
      <c r="G31" s="28">
        <f>'Tasas de Uso'!E27</f>
        <v>1.253739921551303</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15.238553381244422</v>
      </c>
      <c r="F32" s="24">
        <f>'Tasas de Uso'!D50</f>
        <v>13.899547155089744</v>
      </c>
      <c r="G32" s="28">
        <f>'Tasas de Uso'!E50</f>
        <v>1.0963345216368694</v>
      </c>
      <c r="J32" t="str">
        <f t="shared" si="0"/>
        <v>Hipoacusia bilateral en personas de 65 años y más que requieren uso de audífonos</v>
      </c>
    </row>
    <row r="33" spans="1:10" x14ac:dyDescent="0.2">
      <c r="A33" s="13"/>
      <c r="B33" s="24"/>
      <c r="C33" s="24">
        <f>'Tasas de Uso'!A44</f>
        <v>38</v>
      </c>
      <c r="D33" s="29" t="s">
        <v>21</v>
      </c>
      <c r="E33" s="24">
        <f>'Tasas de Uso'!C44</f>
        <v>106.61212453225907</v>
      </c>
      <c r="F33" s="24">
        <f>'Tasas de Uso'!D44</f>
        <v>23.214579807345267</v>
      </c>
      <c r="G33" s="28">
        <f>'Tasas de Uso'!E44</f>
        <v>4.5924641073419821</v>
      </c>
      <c r="J33" t="str">
        <f t="shared" si="0"/>
        <v>Hipertensión Arterial</v>
      </c>
    </row>
    <row r="34" spans="1:10" ht="22.5" x14ac:dyDescent="0.2">
      <c r="A34" s="13"/>
      <c r="B34" s="24"/>
      <c r="C34" s="24">
        <f>'Tasas de Uso'!A11</f>
        <v>5</v>
      </c>
      <c r="D34" s="29" t="s">
        <v>20</v>
      </c>
      <c r="E34" s="24">
        <f>'Tasas de Uso'!C11</f>
        <v>482.7683434537492</v>
      </c>
      <c r="F34" s="24">
        <f>'Tasas de Uso'!D11</f>
        <v>26.163853468404227</v>
      </c>
      <c r="G34" s="28">
        <f>'Tasas de Uso'!E11</f>
        <v>18.451729369175144</v>
      </c>
      <c r="J34" t="str">
        <f t="shared" si="0"/>
        <v>Neumonía Comunitaria de Manejo Ambulatorio</v>
      </c>
    </row>
    <row r="35" spans="1:10" ht="22.5" x14ac:dyDescent="0.2">
      <c r="A35" s="13"/>
      <c r="B35" s="24"/>
      <c r="C35" s="24">
        <f>'Tasas de Uso'!A53</f>
        <v>47</v>
      </c>
      <c r="D35" s="29" t="s">
        <v>40</v>
      </c>
      <c r="E35" s="24">
        <f>'Tasas de Uso'!C53</f>
        <v>21134.074218496131</v>
      </c>
      <c r="F35" s="24">
        <f>'Tasas de Uso'!D53</f>
        <v>10897.219882055602</v>
      </c>
      <c r="G35" s="28">
        <f>'Tasas de Uso'!E53</f>
        <v>1.9394005486938468</v>
      </c>
      <c r="J35" t="str">
        <f t="shared" si="0"/>
        <v>Síndrome de dificultad respiratoria en el recién nacido</v>
      </c>
    </row>
    <row r="36" spans="1:10" x14ac:dyDescent="0.2">
      <c r="A36" s="13"/>
      <c r="B36" s="24"/>
      <c r="C36" s="24">
        <f>'Tasas de Uso'!A60</f>
        <v>54</v>
      </c>
      <c r="D36" s="29" t="s">
        <v>34</v>
      </c>
      <c r="E36" s="24">
        <f>'Tasas de Uso'!C60</f>
        <v>25125.895125895127</v>
      </c>
      <c r="F36" s="24">
        <f>'Tasas de Uso'!D60</f>
        <v>114.26705843943846</v>
      </c>
      <c r="G36" s="28">
        <f>'Tasas de Uso'!E60</f>
        <v>219.8874764874765</v>
      </c>
      <c r="J36" t="str">
        <f t="shared" si="0"/>
        <v>Depresión en personas de 15 años y más</v>
      </c>
    </row>
    <row r="37" spans="1:10" x14ac:dyDescent="0.2">
      <c r="A37" s="13"/>
      <c r="B37" s="24"/>
      <c r="C37" s="24">
        <f>'Tasas de Uso'!A59</f>
        <v>53</v>
      </c>
      <c r="D37" s="29" t="s">
        <v>278</v>
      </c>
      <c r="E37" s="24">
        <f>'Tasas de Uso'!C59</f>
        <v>29.124327648145705</v>
      </c>
      <c r="F37" s="24">
        <f>'Tasas de Uso'!D59</f>
        <v>6.2785000865825413</v>
      </c>
      <c r="G37" s="28">
        <f>'Tasas de Uso'!E59</f>
        <v>4.6387397063807967</v>
      </c>
      <c r="J37" t="str">
        <f t="shared" si="0"/>
        <v>Retinopatía del prematuro</v>
      </c>
    </row>
    <row r="38" spans="1:10" ht="22.5" x14ac:dyDescent="0.2">
      <c r="A38" s="13"/>
      <c r="B38" s="24"/>
      <c r="C38" s="24">
        <f>'Tasas de Uso'!A56</f>
        <v>50</v>
      </c>
      <c r="D38" s="29" t="s">
        <v>39</v>
      </c>
      <c r="E38" s="24">
        <f>'Tasas de Uso'!C56</f>
        <v>71.421244506884094</v>
      </c>
      <c r="F38" s="24">
        <f>'Tasas de Uso'!D56</f>
        <v>1.7228430297275104</v>
      </c>
      <c r="G38" s="28">
        <f>'Tasas de Uso'!E56</f>
        <v>41.455456634479503</v>
      </c>
      <c r="J38" t="str">
        <f t="shared" si="0"/>
        <v>Asma bronquial moderada y severa en menores de 15 años</v>
      </c>
    </row>
    <row r="39" spans="1:10" x14ac:dyDescent="0.2">
      <c r="A39" s="13"/>
      <c r="B39" s="24"/>
      <c r="C39" s="24">
        <f>'Tasas de Uso'!A14</f>
        <v>8</v>
      </c>
      <c r="D39" s="29" t="s">
        <v>5</v>
      </c>
      <c r="E39" s="24">
        <f>'Tasas de Uso'!C14</f>
        <v>74.388895492662712</v>
      </c>
      <c r="F39" s="24">
        <f>'Tasas de Uso'!D14</f>
        <v>46.571226055465551</v>
      </c>
      <c r="G39" s="28">
        <f>'Tasas de Uso'!E14</f>
        <v>1.5973145178541528</v>
      </c>
      <c r="J39" t="str">
        <f t="shared" si="0"/>
        <v>Infarto Agudo del Miocardio (IAM)</v>
      </c>
    </row>
    <row r="40" spans="1:10" ht="22.5" x14ac:dyDescent="0.2">
      <c r="A40" s="13"/>
      <c r="B40" s="24"/>
      <c r="C40" s="24">
        <f>'Tasas de Uso'!A69</f>
        <v>63</v>
      </c>
      <c r="D40" s="29" t="s">
        <v>275</v>
      </c>
      <c r="E40" s="24">
        <f>'Tasas de Uso'!C69</f>
        <v>7.1807687368736675</v>
      </c>
      <c r="F40" s="24">
        <f>'Tasas de Uso'!D69</f>
        <v>9.9485909558917829</v>
      </c>
      <c r="G40" s="28">
        <f>'Tasas de Uso'!E69</f>
        <v>0.72178751430332477</v>
      </c>
      <c r="J40" t="str">
        <f t="shared" si="0"/>
        <v>Hipoacusia neurosensorial bilateral del prematuro</v>
      </c>
    </row>
    <row r="41" spans="1:10" ht="33.75" x14ac:dyDescent="0.2">
      <c r="A41" s="13"/>
      <c r="B41" s="24"/>
      <c r="C41" s="24">
        <f>'Tasas de Uso'!A35</f>
        <v>29</v>
      </c>
      <c r="D41" s="29" t="s">
        <v>26</v>
      </c>
      <c r="E41" s="24">
        <f>'Tasas de Uso'!C35</f>
        <v>9876.8625733117024</v>
      </c>
      <c r="F41" s="24">
        <f>'Tasas de Uso'!D35</f>
        <v>2247.3148851971982</v>
      </c>
      <c r="G41" s="28">
        <f>'Tasas de Uso'!E35</f>
        <v>4.3949615776451481</v>
      </c>
      <c r="J41" t="str">
        <f t="shared" si="0"/>
        <v>Colecistectomía preventiva del cancer de vesícula en personas de 35 a 49 años sintomáticos</v>
      </c>
    </row>
    <row r="42" spans="1:10" x14ac:dyDescent="0.2">
      <c r="A42" s="13"/>
      <c r="B42" s="24"/>
      <c r="C42" s="24">
        <f>'Tasas de Uso'!A43</f>
        <v>37</v>
      </c>
      <c r="D42" s="29" t="s">
        <v>7</v>
      </c>
      <c r="E42" s="24">
        <f>'Tasas de Uso'!C43</f>
        <v>202.38946964718656</v>
      </c>
      <c r="F42" s="24">
        <f>'Tasas de Uso'!D43</f>
        <v>30.377394453445152</v>
      </c>
      <c r="G42" s="28">
        <f>'Tasas de Uso'!E43</f>
        <v>6.662502603946443</v>
      </c>
      <c r="J42" t="str">
        <f t="shared" si="0"/>
        <v>Diabetes Mellitus Tipo 2</v>
      </c>
    </row>
    <row r="43" spans="1:10" x14ac:dyDescent="0.2">
      <c r="A43" s="13"/>
      <c r="B43" s="24"/>
      <c r="C43" s="24">
        <f>'Tasas de Uso'!A29</f>
        <v>23</v>
      </c>
      <c r="D43" s="29" t="s">
        <v>30</v>
      </c>
      <c r="E43" s="24">
        <f>'Tasas de Uso'!C29</f>
        <v>45018.975080279182</v>
      </c>
      <c r="F43" s="24">
        <f>'Tasas de Uso'!D29</f>
        <v>22891.497389382217</v>
      </c>
      <c r="G43" s="28">
        <f>'Tasas de Uso'!E29</f>
        <v>1.9666243022249987</v>
      </c>
      <c r="J43" t="str">
        <f t="shared" si="0"/>
        <v>Estrabismo en menores de 9 años</v>
      </c>
    </row>
    <row r="44" spans="1:10" x14ac:dyDescent="0.2">
      <c r="A44" s="13"/>
      <c r="B44" s="24"/>
      <c r="C44" s="24">
        <f>'Tasas de Uso'!A19</f>
        <v>13</v>
      </c>
      <c r="D44" s="29" t="s">
        <v>11</v>
      </c>
      <c r="E44" s="24">
        <f>'Tasas de Uso'!C19</f>
        <v>51.975051975051976</v>
      </c>
      <c r="F44" s="24">
        <f>'Tasas de Uso'!D19</f>
        <v>120.3885079986941</v>
      </c>
      <c r="G44" s="28">
        <f>'Tasas de Uso'!E19</f>
        <v>0.43172768596497407</v>
      </c>
      <c r="J44" t="str">
        <f t="shared" si="0"/>
        <v>Cataratas</v>
      </c>
    </row>
    <row r="45" spans="1:10" ht="22.5" x14ac:dyDescent="0.2">
      <c r="A45" s="13"/>
      <c r="B45" s="24"/>
      <c r="C45" s="24">
        <f>'Tasas de Uso'!A31</f>
        <v>25</v>
      </c>
      <c r="D45" s="29" t="s">
        <v>38</v>
      </c>
      <c r="E45" s="24">
        <f>'Tasas de Uso'!C31</f>
        <v>36.270417809555639</v>
      </c>
      <c r="F45" s="24">
        <f>'Tasas de Uso'!D31</f>
        <v>13.58792766606309</v>
      </c>
      <c r="G45" s="28">
        <f>'Tasas de Uso'!E31</f>
        <v>2.6693119584485161</v>
      </c>
      <c r="J45" t="str">
        <f t="shared" si="0"/>
        <v>Enfermedad pulmonar obstructiva crónica de tratamiento ambulatorio</v>
      </c>
    </row>
    <row r="46" spans="1:10" x14ac:dyDescent="0.2">
      <c r="A46" s="13"/>
      <c r="B46" s="24"/>
      <c r="C46" s="24">
        <f>'Tasas de Uso'!A65</f>
        <v>59</v>
      </c>
      <c r="D46" s="29" t="s">
        <v>273</v>
      </c>
      <c r="E46" s="24">
        <f>'Tasas de Uso'!C65</f>
        <v>567.10556710556716</v>
      </c>
      <c r="F46" s="24">
        <f>'Tasas de Uso'!D65</f>
        <v>95.902709761671559</v>
      </c>
      <c r="G46" s="28">
        <f>'Tasas de Uso'!E65</f>
        <v>5.9133424750446038</v>
      </c>
      <c r="J46" t="str">
        <f t="shared" si="0"/>
        <v>Displasia broncopulmonar del prematuro</v>
      </c>
    </row>
    <row r="47" spans="1:10" x14ac:dyDescent="0.2">
      <c r="A47" s="13"/>
      <c r="B47" s="24"/>
      <c r="C47" s="24">
        <f>'Tasas de Uso'!A26</f>
        <v>20</v>
      </c>
      <c r="D47" s="29" t="s">
        <v>2</v>
      </c>
      <c r="E47" s="24">
        <f>'Tasas de Uso'!C26</f>
        <v>1807.3740911728225</v>
      </c>
      <c r="F47" s="24">
        <f>'Tasas de Uso'!D26</f>
        <v>81.235239847045648</v>
      </c>
      <c r="G47" s="28">
        <f>'Tasas de Uso'!E26</f>
        <v>22.248645964188075</v>
      </c>
      <c r="J47" t="str">
        <f t="shared" si="0"/>
        <v>Cardiopatías Congénitas Operables</v>
      </c>
    </row>
    <row r="48" spans="1:10" ht="22.5" x14ac:dyDescent="0.2">
      <c r="A48" s="13"/>
      <c r="B48" s="24"/>
      <c r="C48" s="24">
        <f>'Tasas de Uso'!A57</f>
        <v>51</v>
      </c>
      <c r="D48" s="29" t="s">
        <v>279</v>
      </c>
      <c r="E48" s="24">
        <f>'Tasas de Uso'!C57</f>
        <v>0.14437284112974347</v>
      </c>
      <c r="F48" s="24">
        <f>'Tasas de Uso'!D57</f>
        <v>8.7602187952246294E-2</v>
      </c>
      <c r="G48" s="28">
        <f>'Tasas de Uso'!E57</f>
        <v>1.6480506309778928</v>
      </c>
      <c r="J48" t="str">
        <f t="shared" si="0"/>
        <v>Asma bronquial en personas de 15 años y más</v>
      </c>
    </row>
    <row r="49" spans="1:10" x14ac:dyDescent="0.2">
      <c r="A49" s="13"/>
      <c r="B49" s="24"/>
      <c r="C49" s="24">
        <f>'Tasas de Uso'!A24</f>
        <v>18</v>
      </c>
      <c r="D49" s="29" t="s">
        <v>9</v>
      </c>
      <c r="E49" s="24">
        <f>'Tasas de Uso'!C24</f>
        <v>786.47105205427761</v>
      </c>
      <c r="F49" s="24">
        <f>'Tasas de Uso'!D24</f>
        <v>29.755543174446323</v>
      </c>
      <c r="G49" s="28">
        <f>'Tasas de Uso'!E24</f>
        <v>26.431076974245553</v>
      </c>
      <c r="J49" t="str">
        <f t="shared" si="0"/>
        <v>Disrafias Espinales</v>
      </c>
    </row>
    <row r="50" spans="1:10" ht="22.5" x14ac:dyDescent="0.2">
      <c r="A50" s="13"/>
      <c r="B50" s="24"/>
      <c r="C50" s="24">
        <f>'Tasas de Uso'!A23</f>
        <v>17</v>
      </c>
      <c r="D50" s="29" t="s">
        <v>37</v>
      </c>
      <c r="E50" s="24">
        <f>'Tasas de Uso'!C23</f>
        <v>14.353863095545142</v>
      </c>
      <c r="F50" s="24">
        <f>'Tasas de Uso'!D23</f>
        <v>8.9717549795101483</v>
      </c>
      <c r="G50" s="28">
        <f>'Tasas de Uso'!E23</f>
        <v>1.5998946837410013</v>
      </c>
      <c r="J50" t="str">
        <f t="shared" si="0"/>
        <v>Accidente cerebrovascular isquémico en personas de 15 años y más</v>
      </c>
    </row>
    <row r="51" spans="1:10" ht="22.5" x14ac:dyDescent="0.2">
      <c r="A51" s="13"/>
      <c r="B51" s="24"/>
      <c r="C51" s="24">
        <f>'Tasas de Uso'!A10</f>
        <v>4</v>
      </c>
      <c r="D51" s="29" t="s">
        <v>285</v>
      </c>
      <c r="E51" s="24">
        <f>'Tasas de Uso'!C10</f>
        <v>102.88008658905521</v>
      </c>
      <c r="F51" s="24">
        <f>'Tasas de Uso'!D10</f>
        <v>35.595689037929411</v>
      </c>
      <c r="G51" s="28">
        <f>'Tasas de Uso'!E10</f>
        <v>2.8902400647289088</v>
      </c>
      <c r="J51" t="str">
        <f t="shared" si="0"/>
        <v>Prevención secundaria insuficiencia renal crónica terminal</v>
      </c>
    </row>
    <row r="52" spans="1:10" ht="22.5" x14ac:dyDescent="0.2">
      <c r="A52" s="13"/>
      <c r="B52" s="24"/>
      <c r="C52" s="24">
        <f>'Tasas de Uso'!A64</f>
        <v>58</v>
      </c>
      <c r="D52" s="29" t="s">
        <v>12</v>
      </c>
      <c r="E52" s="24">
        <f>'Tasas de Uso'!C64</f>
        <v>274.31277431277431</v>
      </c>
      <c r="F52" s="24">
        <f>'Tasas de Uso'!D64</f>
        <v>230.57460006529547</v>
      </c>
      <c r="G52" s="28">
        <f>'Tasas de Uso'!E64</f>
        <v>1.1896920746478268</v>
      </c>
      <c r="J52" t="str">
        <f t="shared" si="0"/>
        <v>Artrosis de Cadera Severa que requiere Prótesis</v>
      </c>
    </row>
    <row r="53" spans="1:10" x14ac:dyDescent="0.2">
      <c r="A53" s="13"/>
      <c r="B53" s="24"/>
      <c r="C53" s="24">
        <f>'Tasas de Uso'!A17</f>
        <v>11</v>
      </c>
      <c r="D53" s="29" t="s">
        <v>31</v>
      </c>
      <c r="E53" s="24">
        <f>'Tasas de Uso'!C17</f>
        <v>339.96194765026343</v>
      </c>
      <c r="F53" s="24">
        <f>'Tasas de Uso'!D17</f>
        <v>34.836470075676608</v>
      </c>
      <c r="G53" s="28">
        <f>'Tasas de Uso'!E17</f>
        <v>9.7587943586635202</v>
      </c>
      <c r="J53" t="str">
        <f t="shared" si="0"/>
        <v>Retinopatía diabética</v>
      </c>
    </row>
    <row r="54" spans="1:10" x14ac:dyDescent="0.2">
      <c r="A54" s="13"/>
      <c r="B54" s="24"/>
      <c r="C54" s="24">
        <f>'Tasas de Uso'!A9</f>
        <v>3</v>
      </c>
      <c r="D54" s="29" t="s">
        <v>86</v>
      </c>
      <c r="E54" s="24">
        <f>'Tasas de Uso'!C9</f>
        <v>8800.1301167151614</v>
      </c>
      <c r="F54" s="24">
        <f>'Tasas de Uso'!D9</f>
        <v>67.472202141209678</v>
      </c>
      <c r="G54" s="28">
        <f>'Tasas de Uso'!E9</f>
        <v>130.42601008186671</v>
      </c>
      <c r="J54" t="str">
        <f t="shared" si="0"/>
        <v>Trauma Ocular grave</v>
      </c>
    </row>
    <row r="55" spans="1:10" x14ac:dyDescent="0.2">
      <c r="A55" s="13"/>
      <c r="B55" s="24"/>
      <c r="C55" s="24">
        <f>'Tasas de Uso'!A32</f>
        <v>26</v>
      </c>
      <c r="D55" s="29" t="s">
        <v>78</v>
      </c>
      <c r="E55" s="24">
        <f>'Tasas de Uso'!C32</f>
        <v>652.22116753159798</v>
      </c>
      <c r="F55" s="24">
        <f>'Tasas de Uso'!D32</f>
        <v>180.10406012362699</v>
      </c>
      <c r="G55" s="28">
        <f>'Tasas de Uso'!E32</f>
        <v>3.6213573813044553</v>
      </c>
      <c r="J55" t="str">
        <f t="shared" si="0"/>
        <v>Cuidados Paliativos del Cáncer Terminal</v>
      </c>
    </row>
    <row r="56" spans="1:10" x14ac:dyDescent="0.2">
      <c r="A56" s="13"/>
      <c r="B56" s="24"/>
      <c r="C56" s="24">
        <f>'Tasas de Uso'!A13</f>
        <v>7</v>
      </c>
      <c r="D56" s="29" t="s">
        <v>27</v>
      </c>
      <c r="E56" s="24">
        <f>'Tasas de Uso'!C13</f>
        <v>544.6609804460702</v>
      </c>
      <c r="F56" s="24">
        <f>'Tasas de Uso'!D13</f>
        <v>190.5639595254531</v>
      </c>
      <c r="G56" s="28">
        <f>'Tasas de Uso'!E13</f>
        <v>2.8581531460744096</v>
      </c>
      <c r="J56" t="str">
        <f t="shared" si="0"/>
        <v>Cáncer gástrico</v>
      </c>
    </row>
    <row r="57" spans="1:10" ht="22.5" x14ac:dyDescent="0.2">
      <c r="A57" s="13"/>
      <c r="B57" s="24"/>
      <c r="C57" s="24">
        <f>'Tasas de Uso'!A15</f>
        <v>9</v>
      </c>
      <c r="D57" s="29" t="s">
        <v>85</v>
      </c>
      <c r="E57" s="24">
        <f>'Tasas de Uso'!C15</f>
        <v>291.63779163779162</v>
      </c>
      <c r="F57" s="24">
        <f>'Tasas de Uso'!D15</f>
        <v>28.566764609859614</v>
      </c>
      <c r="G57" s="28">
        <f>'Tasas de Uso'!E15</f>
        <v>10.208989208989209</v>
      </c>
      <c r="J57" t="str">
        <f t="shared" si="0"/>
        <v>Atención de Urgencia del Traumatismo Cráneo Encefálico moderado o grave</v>
      </c>
    </row>
    <row r="58" spans="1:10" x14ac:dyDescent="0.2">
      <c r="A58" s="13"/>
      <c r="B58" s="24"/>
      <c r="C58" s="24">
        <f>'Tasas de Uso'!A61</f>
        <v>55</v>
      </c>
      <c r="D58" s="29" t="s">
        <v>8</v>
      </c>
      <c r="E58" s="24">
        <f>'Tasas de Uso'!C61</f>
        <v>5.074705365710483</v>
      </c>
      <c r="F58" s="24">
        <f>'Tasas de Uso'!D61</f>
        <v>1.2264306313314481</v>
      </c>
      <c r="G58" s="28">
        <f>'Tasas de Uso'!E61</f>
        <v>4.1377842627766386</v>
      </c>
      <c r="J58" t="str">
        <f t="shared" si="0"/>
        <v>Cáncer de Mama</v>
      </c>
    </row>
    <row r="59" spans="1:10" ht="33.75" x14ac:dyDescent="0.2">
      <c r="A59" s="13"/>
      <c r="B59" s="24"/>
      <c r="C59" s="24">
        <f>'Tasas de Uso'!A33</f>
        <v>27</v>
      </c>
      <c r="D59" s="29" t="s">
        <v>35</v>
      </c>
      <c r="E59" s="24">
        <f>'Tasas de Uso'!C33</f>
        <v>81.159192641085298</v>
      </c>
      <c r="F59" s="24">
        <f>'Tasas de Uso'!D33</f>
        <v>3.0660765783286204</v>
      </c>
      <c r="G59" s="28">
        <f>'Tasas de Uso'!E33</f>
        <v>26.470047491549217</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13.657670770873732</v>
      </c>
      <c r="F60" s="24">
        <f>'Tasas de Uso'!D38</f>
        <v>2.6280656385673886</v>
      </c>
      <c r="G60" s="28">
        <f>'Tasas de Uso'!E38</f>
        <v>5.1968529896836229</v>
      </c>
      <c r="J60" t="str">
        <f t="shared" si="0"/>
        <v>Epilepsia no refractaria en personas de 15 años y más</v>
      </c>
    </row>
    <row r="61" spans="1:10" x14ac:dyDescent="0.2">
      <c r="A61" s="13"/>
      <c r="B61" s="24"/>
      <c r="C61" s="24">
        <f>'Tasas de Uso'!A42</f>
        <v>36</v>
      </c>
      <c r="D61" s="29" t="s">
        <v>282</v>
      </c>
      <c r="E61" s="24">
        <f>'Tasas de Uso'!C42</f>
        <v>2844.796081663731</v>
      </c>
      <c r="F61" s="24">
        <f>'Tasas de Uso'!D42</f>
        <v>175.23601738434132</v>
      </c>
      <c r="G61" s="28">
        <f>'Tasas de Uso'!E42</f>
        <v>16.234083176087609</v>
      </c>
      <c r="J61" t="str">
        <f t="shared" si="0"/>
        <v>Enfermedad de Parkinson</v>
      </c>
    </row>
    <row r="62" spans="1:10" ht="22.5" x14ac:dyDescent="0.2">
      <c r="A62" s="13"/>
      <c r="B62" s="24"/>
      <c r="C62" s="24">
        <f>'Tasas de Uso'!A48</f>
        <v>42</v>
      </c>
      <c r="D62" s="29" t="s">
        <v>25</v>
      </c>
      <c r="E62" s="24">
        <f>'Tasas de Uso'!C48</f>
        <v>6.4606846405560203</v>
      </c>
      <c r="F62" s="24">
        <f>'Tasas de Uso'!D48</f>
        <v>1.3140328192836943</v>
      </c>
      <c r="G62" s="28">
        <f>'Tasas de Uso'!E48</f>
        <v>4.9166843824173805</v>
      </c>
      <c r="J62" t="str">
        <f t="shared" si="0"/>
        <v>Trastorno de Conducción que requiere Marcapaso</v>
      </c>
    </row>
    <row r="63" spans="1:10" x14ac:dyDescent="0.2">
      <c r="A63" s="13"/>
      <c r="B63" s="24"/>
      <c r="C63" s="24">
        <f>'Tasas de Uso'!A62</f>
        <v>56</v>
      </c>
      <c r="D63" s="29" t="s">
        <v>88</v>
      </c>
      <c r="E63" s="24">
        <f>'Tasas de Uso'!C62</f>
        <v>1554.3026717093851</v>
      </c>
      <c r="F63" s="24">
        <f>'Tasas de Uso'!D62</f>
        <v>722.99363463870623</v>
      </c>
      <c r="G63" s="28">
        <f>'Tasas de Uso'!E62</f>
        <v>2.1498151536093397</v>
      </c>
      <c r="J63" t="str">
        <f t="shared" si="0"/>
        <v>Artritis Reumatoide</v>
      </c>
    </row>
    <row r="64" spans="1:10" ht="33.75" x14ac:dyDescent="0.2">
      <c r="A64" s="13"/>
      <c r="B64" s="24"/>
      <c r="C64" s="24">
        <f>'Tasas de Uso'!A28</f>
        <v>22</v>
      </c>
      <c r="D64" s="29" t="s">
        <v>89</v>
      </c>
      <c r="E64" s="24">
        <f>'Tasas de Uso'!C28</f>
        <v>78.00915581144524</v>
      </c>
      <c r="F64" s="24">
        <f>'Tasas de Uso'!D28</f>
        <v>35.105228648187584</v>
      </c>
      <c r="G64" s="28">
        <f>'Tasas de Uso'!E28</f>
        <v>2.2221520501468861</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10.236034436098812</v>
      </c>
      <c r="F65" s="24">
        <f>'Tasas de Uso'!D54</f>
        <v>1.2848320899662791</v>
      </c>
      <c r="G65" s="28">
        <f>'Tasas de Uso'!E54</f>
        <v>7.966826572931768</v>
      </c>
      <c r="J65" t="str">
        <f t="shared" si="0"/>
        <v>Cáncer de próstata en personas de 15 años y más</v>
      </c>
    </row>
    <row r="66" spans="1:10" x14ac:dyDescent="0.2">
      <c r="A66" s="13"/>
      <c r="B66" s="24"/>
      <c r="C66" s="24">
        <f>'Tasas de Uso'!A45</f>
        <v>39</v>
      </c>
      <c r="D66" s="29" t="s">
        <v>14</v>
      </c>
      <c r="E66" s="24">
        <f>'Tasas de Uso'!C45</f>
        <v>778.62657619057154</v>
      </c>
      <c r="F66" s="24">
        <f>'Tasas de Uso'!D45</f>
        <v>968.44692305343824</v>
      </c>
      <c r="G66" s="28">
        <f>'Tasas de Uso'!E45</f>
        <v>0.80399509529714042</v>
      </c>
      <c r="J66" t="str">
        <f t="shared" si="0"/>
        <v>Cánceres Infantiles</v>
      </c>
    </row>
    <row r="67" spans="1:10" x14ac:dyDescent="0.2">
      <c r="A67" s="13"/>
      <c r="B67" s="24"/>
      <c r="C67" s="24">
        <f>'Tasas de Uso'!A51</f>
        <v>45</v>
      </c>
      <c r="D67" s="29" t="s">
        <v>16</v>
      </c>
      <c r="E67" s="24">
        <f>'Tasas de Uso'!C51</f>
        <v>7.4640088096834747</v>
      </c>
      <c r="F67" s="24">
        <f>'Tasas de Uso'!D51</f>
        <v>3.8716287048508531</v>
      </c>
      <c r="G67" s="28">
        <f>'Tasas de Uso'!E51</f>
        <v>1.9278730939079063</v>
      </c>
      <c r="J67" t="str">
        <f t="shared" si="0"/>
        <v>Cáncer de Testículo</v>
      </c>
    </row>
    <row r="68" spans="1:10" x14ac:dyDescent="0.2">
      <c r="A68" s="13"/>
      <c r="B68" s="24"/>
      <c r="C68" s="24">
        <f>'Tasas de Uso'!A41</f>
        <v>35</v>
      </c>
      <c r="D68" s="29" t="s">
        <v>1</v>
      </c>
      <c r="E68" s="24">
        <f>'Tasas de Uso'!C41</f>
        <v>165.695241600397</v>
      </c>
      <c r="F68" s="24">
        <f>'Tasas de Uso'!D41</f>
        <v>84.648744605355532</v>
      </c>
      <c r="G68" s="28">
        <f>'Tasas de Uso'!E41</f>
        <v>1.957444760378807</v>
      </c>
      <c r="J68" t="str">
        <f t="shared" si="0"/>
        <v>Insuficiencia Renal Crónica Terminal</v>
      </c>
    </row>
    <row r="69" spans="1:10" x14ac:dyDescent="0.2">
      <c r="A69" s="13"/>
      <c r="B69" s="24"/>
      <c r="C69" s="24">
        <f>'Tasas de Uso'!A37</f>
        <v>31</v>
      </c>
      <c r="D69" s="29" t="s">
        <v>15</v>
      </c>
      <c r="E69" s="24">
        <f>'Tasas de Uso'!C37</f>
        <v>127.6400288428062</v>
      </c>
      <c r="F69" s="24">
        <f>'Tasas de Uso'!D37</f>
        <v>13.753543508502668</v>
      </c>
      <c r="G69" s="28">
        <f>'Tasas de Uso'!E37</f>
        <v>9.2805195085831542</v>
      </c>
      <c r="J69" t="str">
        <f t="shared" si="0"/>
        <v>Esquizofrenia</v>
      </c>
    </row>
    <row r="70" spans="1:10" x14ac:dyDescent="0.2">
      <c r="A70" s="13"/>
      <c r="B70" s="24"/>
      <c r="C70" s="24">
        <f>'Tasas de Uso'!A67</f>
        <v>61</v>
      </c>
      <c r="D70" s="29" t="s">
        <v>22</v>
      </c>
      <c r="E70" s="24">
        <f>'Tasas de Uso'!C67</f>
        <v>185.90046941617905</v>
      </c>
      <c r="F70" s="24">
        <f>'Tasas de Uso'!D67</f>
        <v>202.85100781473361</v>
      </c>
      <c r="G70" s="28">
        <f>'Tasas de Uso'!E67</f>
        <v>0.91643848072948353</v>
      </c>
      <c r="J70" t="str">
        <f t="shared" si="0"/>
        <v>Epilepsia No Refractaria</v>
      </c>
    </row>
    <row r="71" spans="1:10" ht="22.5" x14ac:dyDescent="0.2">
      <c r="A71" s="13"/>
      <c r="B71" s="24"/>
      <c r="C71" s="24">
        <f>'Tasas de Uso'!A73</f>
        <v>67</v>
      </c>
      <c r="D71" s="29" t="s">
        <v>82</v>
      </c>
      <c r="E71" s="24">
        <f>'Tasas de Uso'!C73</f>
        <v>0.98173531968225558</v>
      </c>
      <c r="F71" s="24">
        <f>'Tasas de Uso'!D73</f>
        <v>2.7156678265196352</v>
      </c>
      <c r="G71" s="28">
        <f>'Tasas de Uso'!E73</f>
        <v>0.36150788034353776</v>
      </c>
      <c r="J71" t="str">
        <f t="shared" si="0"/>
        <v>Tratamiento quirúrgico de Hernia del Núcleo Pulposo lumbar</v>
      </c>
    </row>
    <row r="72" spans="1:10" x14ac:dyDescent="0.2">
      <c r="A72" s="13"/>
      <c r="B72" s="24"/>
      <c r="C72" s="24">
        <f>'Tasas de Uso'!A52</f>
        <v>46</v>
      </c>
      <c r="D72" s="29" t="s">
        <v>17</v>
      </c>
      <c r="E72" s="24">
        <f>'Tasas de Uso'!C52</f>
        <v>1730.2579704455802</v>
      </c>
      <c r="F72" s="24">
        <f>'Tasas de Uso'!D52</f>
        <v>50.10845150868488</v>
      </c>
      <c r="G72" s="28">
        <f>'Tasas de Uso'!E52</f>
        <v>34.530262228232878</v>
      </c>
      <c r="J72" t="str">
        <f t="shared" si="0"/>
        <v>Linfoma del Adulto</v>
      </c>
    </row>
    <row r="73" spans="1:10" ht="22.5" x14ac:dyDescent="0.2">
      <c r="B73" s="14"/>
      <c r="C73" s="24">
        <f>'Tasas de Uso'!A36</f>
        <v>30</v>
      </c>
      <c r="D73" s="29" t="s">
        <v>32</v>
      </c>
      <c r="E73" s="24">
        <f>'Tasas de Uso'!C36</f>
        <v>395.65333406943262</v>
      </c>
      <c r="F73" s="24">
        <f>'Tasas de Uso'!D36</f>
        <v>100.5998814670962</v>
      </c>
      <c r="G73" s="28">
        <f>'Tasas de Uso'!E36</f>
        <v>3.9329403603605768</v>
      </c>
      <c r="J73" t="str">
        <f t="shared" si="0"/>
        <v>Desprendimiento de retina regmatógeno no traumático</v>
      </c>
    </row>
    <row r="74" spans="1:10" x14ac:dyDescent="0.2">
      <c r="B74" s="14"/>
      <c r="C74" s="24">
        <f>'Tasas de Uso'!A39</f>
        <v>33</v>
      </c>
      <c r="D74" s="29" t="s">
        <v>13</v>
      </c>
      <c r="E74" s="24">
        <f>'Tasas de Uso'!C39</f>
        <v>8.5050364041562698</v>
      </c>
      <c r="F74" s="24">
        <f>'Tasas de Uso'!D39</f>
        <v>1.0014484106486645</v>
      </c>
      <c r="G74" s="28">
        <f>'Tasas de Uso'!E39</f>
        <v>8.4927354357148896</v>
      </c>
      <c r="J74" t="str">
        <f t="shared" si="0"/>
        <v>Fisura Labiopalatina</v>
      </c>
    </row>
    <row r="75" spans="1:10" ht="22.5" x14ac:dyDescent="0.2">
      <c r="B75" s="14"/>
      <c r="C75" s="24">
        <f>'Tasas de Uso'!A68</f>
        <v>62</v>
      </c>
      <c r="D75" s="29" t="s">
        <v>10</v>
      </c>
      <c r="E75" s="24">
        <f>'Tasas de Uso'!C68</f>
        <v>17.988856004766035</v>
      </c>
      <c r="F75" s="24">
        <f>'Tasas de Uso'!D68</f>
        <v>9.4902370281600152</v>
      </c>
      <c r="G75" s="28">
        <f>'Tasas de Uso'!E68</f>
        <v>1.8955117718754964</v>
      </c>
      <c r="J75" t="str">
        <f t="shared" si="0"/>
        <v>Escoliosis, tratamiento quirúrgico en menores de 25 años</v>
      </c>
    </row>
    <row r="76" spans="1:10" x14ac:dyDescent="0.2">
      <c r="B76" s="14"/>
      <c r="C76" s="24">
        <f>'Tasas de Uso'!A40</f>
        <v>34</v>
      </c>
      <c r="D76" s="29" t="s">
        <v>46</v>
      </c>
      <c r="E76" s="24">
        <f>'Tasas de Uso'!C40</f>
        <v>327.29499207173342</v>
      </c>
      <c r="F76" s="24">
        <f>'Tasas de Uso'!D40</f>
        <v>488.53253359382444</v>
      </c>
      <c r="G76" s="28">
        <f>'Tasas de Uso'!E40</f>
        <v>0.66995536543703949</v>
      </c>
      <c r="J76" t="str">
        <f t="shared" si="0"/>
        <v>Politraumatizado grave</v>
      </c>
    </row>
    <row r="77" spans="1:10" ht="33.75" x14ac:dyDescent="0.2">
      <c r="B77" s="14"/>
      <c r="C77" s="24">
        <f>'Tasas de Uso'!A58</f>
        <v>52</v>
      </c>
      <c r="D77" s="29" t="s">
        <v>81</v>
      </c>
      <c r="E77" s="24">
        <f>'Tasas de Uso'!C58</f>
        <v>24.338769111383733</v>
      </c>
      <c r="F77" s="24">
        <f>'Tasas de Uso'!D58</f>
        <v>28.516034499189939</v>
      </c>
      <c r="G77" s="28">
        <f>'Tasas de Uso'!E58</f>
        <v>0.85351170100720453</v>
      </c>
      <c r="J77" t="str">
        <f t="shared" si="0"/>
        <v>Tratamiento quirúrgico de Tumores Primarios del Sistema Nervioso Central de personas de 15 años o más</v>
      </c>
    </row>
    <row r="78" spans="1:10" x14ac:dyDescent="0.2">
      <c r="B78" s="14"/>
      <c r="C78" s="24">
        <f>'Tasas de Uso'!A55</f>
        <v>49</v>
      </c>
      <c r="D78" s="29" t="s">
        <v>43</v>
      </c>
      <c r="E78" s="24">
        <f>'Tasas de Uso'!C55</f>
        <v>93.091607960458589</v>
      </c>
      <c r="F78" s="24">
        <f>'Tasas de Uso'!D55</f>
        <v>3.8544962698988368</v>
      </c>
      <c r="G78" s="28">
        <f>'Tasas de Uso'!E55</f>
        <v>24.151432883057851</v>
      </c>
      <c r="J78" t="str">
        <f t="shared" si="0"/>
        <v>Leucemia en personas de 15 años y más</v>
      </c>
    </row>
    <row r="79" spans="1:10" x14ac:dyDescent="0.2">
      <c r="B79" s="14"/>
      <c r="C79" s="24">
        <f>'Tasas de Uso'!A30</f>
        <v>24</v>
      </c>
      <c r="D79" s="29" t="s">
        <v>33</v>
      </c>
      <c r="E79" s="24">
        <f>'Tasas de Uso'!C30</f>
        <v>6004.2735042735048</v>
      </c>
      <c r="F79" s="24">
        <f>'Tasas de Uso'!D30</f>
        <v>828.43617368592879</v>
      </c>
      <c r="G79" s="28">
        <f>'Tasas de Uso'!E30</f>
        <v>7.2477200959959589</v>
      </c>
      <c r="J79" t="str">
        <f t="shared" si="0"/>
        <v>Hemofilia</v>
      </c>
    </row>
    <row r="80" spans="1:10" x14ac:dyDescent="0.2">
      <c r="B80" s="14"/>
      <c r="C80" s="24">
        <f>'Tasas de Uso'!A72</f>
        <v>66</v>
      </c>
      <c r="D80" s="29" t="s">
        <v>6</v>
      </c>
      <c r="E80" s="24">
        <f>'Tasas de Uso'!C72</f>
        <v>59481.981981981982</v>
      </c>
      <c r="F80" s="24">
        <f>'Tasas de Uso'!D72</f>
        <v>18594.923277832189</v>
      </c>
      <c r="G80" s="28">
        <f>'Tasas de Uso'!E72</f>
        <v>3.1988291155195578</v>
      </c>
      <c r="J80" t="str">
        <f t="shared" si="0"/>
        <v>Diabetes Mellitus Tipo 1</v>
      </c>
    </row>
    <row r="81" spans="2:10" x14ac:dyDescent="0.2">
      <c r="B81" s="14"/>
      <c r="C81" s="24">
        <f>'Tasas de Uso'!A34</f>
        <v>28</v>
      </c>
      <c r="D81" s="29" t="s">
        <v>91</v>
      </c>
      <c r="E81" s="24">
        <f>'Tasas de Uso'!C34</f>
        <v>71.035528981644873</v>
      </c>
      <c r="F81" s="24">
        <f>'Tasas de Uso'!D34</f>
        <v>28.473056877883391</v>
      </c>
      <c r="G81" s="28">
        <f>'Tasas de Uso'!E34</f>
        <v>2.4948332483689915</v>
      </c>
      <c r="J81" t="str">
        <f t="shared" si="0"/>
        <v>Gran Quemado</v>
      </c>
    </row>
    <row r="82" spans="2:10" ht="22.5" x14ac:dyDescent="0.2">
      <c r="B82" s="14"/>
      <c r="C82" s="24">
        <f>'Tasas de Uso'!A46</f>
        <v>40</v>
      </c>
      <c r="D82" s="29" t="s">
        <v>281</v>
      </c>
      <c r="E82" s="24">
        <f>'Tasas de Uso'!C46</f>
        <v>967.890967890968</v>
      </c>
      <c r="F82" s="24">
        <f>'Tasas de Uso'!D46</f>
        <v>348.92262487757097</v>
      </c>
      <c r="G82" s="28">
        <f>'Tasas de Uso'!E46</f>
        <v>2.773941552888922</v>
      </c>
      <c r="J82" t="str">
        <f t="shared" si="0"/>
        <v>Hemorragia Subaracnoidea secundaria a ruptura de Aneurismas Cerebrales</v>
      </c>
    </row>
    <row r="83" spans="2:10" x14ac:dyDescent="0.2">
      <c r="B83" s="14"/>
      <c r="C83" s="24">
        <f>'Tasas de Uso'!A71</f>
        <v>65</v>
      </c>
      <c r="D83" s="29" t="s">
        <v>276</v>
      </c>
      <c r="E83" s="24">
        <f>'Tasas de Uso'!C71</f>
        <v>42020.674520674525</v>
      </c>
      <c r="F83" s="24">
        <f>'Tasas de Uso'!D71</f>
        <v>832.5171400587659</v>
      </c>
      <c r="G83" s="28">
        <f>'Tasas de Uso'!E71</f>
        <v>50.474245512480813</v>
      </c>
      <c r="J83" t="str">
        <f t="shared" si="0"/>
        <v>Artritis idiopática juvenil</v>
      </c>
    </row>
    <row r="84" spans="2:10" x14ac:dyDescent="0.2">
      <c r="B84" s="14"/>
      <c r="C84" s="24">
        <f>'Tasas de Uso'!A49</f>
        <v>43</v>
      </c>
      <c r="D84" s="29" t="s">
        <v>280</v>
      </c>
      <c r="E84" s="24">
        <f>'Tasas de Uso'!C49</f>
        <v>11.465148147566683</v>
      </c>
      <c r="F84" s="24">
        <f>'Tasas de Uso'!D49</f>
        <v>9.641844563042028</v>
      </c>
      <c r="G84" s="28">
        <f>'Tasas de Uso'!E49</f>
        <v>1.1891031920918458</v>
      </c>
      <c r="J84" t="str">
        <f t="shared" si="0"/>
        <v>Hepatitis C</v>
      </c>
    </row>
    <row r="85" spans="2:10" x14ac:dyDescent="0.2">
      <c r="B85" s="14"/>
      <c r="C85" s="24">
        <f>'Tasas de Uso'!A66</f>
        <v>60</v>
      </c>
      <c r="D85" s="29" t="s">
        <v>274</v>
      </c>
      <c r="E85" s="24">
        <f>'Tasas de Uso'!C66</f>
        <v>38.324814465105533</v>
      </c>
      <c r="F85" s="24">
        <f>'Tasas de Uso'!D66</f>
        <v>29.40948727723244</v>
      </c>
      <c r="G85" s="28">
        <f>'Tasas de Uso'!E66</f>
        <v>1.3031445976542051</v>
      </c>
      <c r="J85" t="str">
        <f>+TRIM(D85)</f>
        <v>Hepatitis B</v>
      </c>
    </row>
    <row r="86" spans="2:10" x14ac:dyDescent="0.2">
      <c r="B86" s="14"/>
      <c r="C86" s="24">
        <f>'Tasas de Uso'!A74</f>
        <v>68</v>
      </c>
      <c r="D86" s="29" t="s">
        <v>277</v>
      </c>
      <c r="E86" s="24">
        <f>'Tasas de Uso'!C74</f>
        <v>1.9345960711385626</v>
      </c>
      <c r="F86" s="24">
        <f>'Tasas de Uso'!D74</f>
        <v>1.5184379245056023</v>
      </c>
      <c r="G86" s="28">
        <f>'Tasas de Uso'!E74</f>
        <v>1.2740699108713711</v>
      </c>
      <c r="J86" t="str">
        <f>+TRIM(D86)</f>
        <v>Esclerosis múltiple recurrente remitente</v>
      </c>
    </row>
    <row r="87" spans="2:10" x14ac:dyDescent="0.2">
      <c r="B87" s="14"/>
      <c r="C87" s="24">
        <f>'Tasas de Uso'!A70</f>
        <v>64</v>
      </c>
      <c r="D87" s="29" t="s">
        <v>87</v>
      </c>
      <c r="E87" s="24">
        <f>'Tasas de Uso'!C70</f>
        <v>202.44681647418281</v>
      </c>
      <c r="F87" s="24">
        <f>'Tasas de Uso'!D70</f>
        <v>5.0517261719128692</v>
      </c>
      <c r="G87" s="28">
        <f>'Tasas de Uso'!E70</f>
        <v>40.074780299804928</v>
      </c>
      <c r="J87" t="str">
        <f>+TRIM(D87)</f>
        <v>Fibrosis Quística</v>
      </c>
    </row>
    <row r="88" spans="2:10" x14ac:dyDescent="0.2">
      <c r="B88" s="14"/>
      <c r="C88" s="24">
        <f>'Tasas de Uso'!A63</f>
        <v>57</v>
      </c>
      <c r="D88" s="29" t="s">
        <v>79</v>
      </c>
      <c r="E88" s="24">
        <f>'Tasas de Uso'!C63</f>
        <v>609.26310926310919</v>
      </c>
      <c r="F88" s="24">
        <f>'Tasas de Uso'!D63</f>
        <v>79.578844270323216</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04"/>
      <c r="B2" s="501" t="s">
        <v>193</v>
      </c>
      <c r="C2" s="502"/>
      <c r="D2" s="502" t="s">
        <v>192</v>
      </c>
      <c r="E2" s="502"/>
      <c r="F2" s="502" t="s">
        <v>217</v>
      </c>
      <c r="G2" s="503"/>
    </row>
    <row r="3" spans="1:9" ht="26.25" thickBot="1" x14ac:dyDescent="0.25">
      <c r="A3" s="505"/>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8" spans="2:2" x14ac:dyDescent="0.2">
      <c r="B28" s="328"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L23" sqref="L23"/>
    </sheetView>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L24" sqref="L24"/>
    </sheetView>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25" t="s">
        <v>181</v>
      </c>
      <c r="B1" s="425"/>
      <c r="C1" s="425"/>
      <c r="D1" s="425"/>
      <c r="E1" s="425"/>
      <c r="F1" s="425"/>
      <c r="G1" s="75"/>
      <c r="H1" s="75"/>
    </row>
    <row r="2" spans="1:11" ht="29.25" customHeight="1" thickBot="1" x14ac:dyDescent="0.25">
      <c r="A2" s="441"/>
      <c r="B2" s="435" t="s">
        <v>0</v>
      </c>
      <c r="C2" s="431" t="s">
        <v>165</v>
      </c>
      <c r="D2" s="444"/>
      <c r="E2" s="445" t="s">
        <v>295</v>
      </c>
      <c r="F2" s="444"/>
      <c r="G2" s="445" t="s">
        <v>318</v>
      </c>
      <c r="H2" s="444"/>
    </row>
    <row r="3" spans="1:11" x14ac:dyDescent="0.2">
      <c r="A3" s="442"/>
      <c r="B3" s="436"/>
      <c r="C3" s="100" t="s">
        <v>54</v>
      </c>
      <c r="D3" s="123" t="s">
        <v>55</v>
      </c>
      <c r="E3" s="100" t="s">
        <v>54</v>
      </c>
      <c r="F3" s="123" t="s">
        <v>55</v>
      </c>
      <c r="G3" s="438" t="s">
        <v>54</v>
      </c>
      <c r="H3" s="438" t="s">
        <v>55</v>
      </c>
    </row>
    <row r="4" spans="1:11" ht="14.25" customHeight="1" thickBot="1" x14ac:dyDescent="0.25">
      <c r="A4" s="443"/>
      <c r="B4" s="437"/>
      <c r="C4" s="102">
        <v>38892</v>
      </c>
      <c r="D4" s="124">
        <v>38898</v>
      </c>
      <c r="E4" s="102" t="s">
        <v>57</v>
      </c>
      <c r="F4" s="124">
        <v>39080</v>
      </c>
      <c r="G4" s="439"/>
      <c r="H4" s="439"/>
    </row>
    <row r="5" spans="1:11" ht="13.5" thickBot="1" x14ac:dyDescent="0.25">
      <c r="A5" s="125">
        <v>1</v>
      </c>
      <c r="B5" s="105" t="s">
        <v>1</v>
      </c>
      <c r="C5" s="126">
        <v>4848</v>
      </c>
      <c r="D5" s="127">
        <v>392</v>
      </c>
      <c r="E5" s="126">
        <v>5759</v>
      </c>
      <c r="F5" s="127">
        <v>550</v>
      </c>
      <c r="G5" s="126">
        <v>2937</v>
      </c>
      <c r="H5" s="127">
        <v>309</v>
      </c>
      <c r="J5" s="426" t="s">
        <v>67</v>
      </c>
      <c r="K5" s="427"/>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40"/>
      <c r="F52" s="440"/>
      <c r="G52" s="121"/>
      <c r="H52" s="121"/>
      <c r="J52" s="426" t="s">
        <v>67</v>
      </c>
      <c r="K52" s="427"/>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F1" workbookViewId="0">
      <selection activeCell="M1" sqref="M1"/>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4389333</v>
      </c>
      <c r="G2" s="60">
        <f t="shared" ref="G2:G33" si="1">IF(ISNA(VLOOKUP(A2,CASOS,3,0)),0,VLOOKUP(A2,CASOS,3,0))</f>
        <v>73111</v>
      </c>
      <c r="H2" s="60">
        <f t="shared" ref="H2:H33" si="2">+G2+F2</f>
        <v>4462444</v>
      </c>
      <c r="I2" s="61">
        <f t="shared" ref="I2:I33" si="3">+F2/VLOOKUP($B2,$M$2:$P$4,2,0)</f>
        <v>0.18258320029217751</v>
      </c>
      <c r="J2" s="61">
        <f t="shared" ref="J2:J33" si="4">+G2/VLOOKUP($B2,$M$2:$P$4,3,0)</f>
        <v>5.4338471051837492E-2</v>
      </c>
      <c r="K2" s="61">
        <f t="shared" ref="K2:K33" si="5">+H2/VLOOKUP($B2,$M$2:$P$4,4,0)</f>
        <v>0.17578605617172596</v>
      </c>
      <c r="L2" s="320"/>
      <c r="M2" s="62" t="s">
        <v>213</v>
      </c>
      <c r="N2" s="63">
        <f t="shared" ref="N2:P4" si="6">+SUMIF($B$2:$B$81,"="&amp;$M2,F$2:F$81)</f>
        <v>3809634</v>
      </c>
      <c r="O2" s="63">
        <f t="shared" si="6"/>
        <v>185274</v>
      </c>
      <c r="P2" s="63">
        <f t="shared" si="6"/>
        <v>3994908</v>
      </c>
    </row>
    <row r="3" spans="1:18" x14ac:dyDescent="0.2">
      <c r="A3" s="56">
        <v>19</v>
      </c>
      <c r="B3" s="60" t="s">
        <v>215</v>
      </c>
      <c r="C3" s="60" t="s">
        <v>19</v>
      </c>
      <c r="D3" s="60">
        <v>884494</v>
      </c>
      <c r="E3" s="60">
        <v>250451</v>
      </c>
      <c r="F3" s="60">
        <f t="shared" si="0"/>
        <v>3928453</v>
      </c>
      <c r="G3" s="60">
        <f t="shared" si="1"/>
        <v>181331</v>
      </c>
      <c r="H3" s="60">
        <f t="shared" si="2"/>
        <v>4109784</v>
      </c>
      <c r="I3" s="61">
        <f t="shared" si="3"/>
        <v>0.16341196280560294</v>
      </c>
      <c r="J3" s="61">
        <f t="shared" si="4"/>
        <v>0.13477109182340202</v>
      </c>
      <c r="K3" s="61">
        <f t="shared" si="5"/>
        <v>0.16189395790236485</v>
      </c>
      <c r="L3" s="320"/>
      <c r="M3" s="62" t="s">
        <v>214</v>
      </c>
      <c r="N3" s="63">
        <f t="shared" si="6"/>
        <v>6075160</v>
      </c>
      <c r="O3" s="63">
        <f t="shared" si="6"/>
        <v>308052</v>
      </c>
      <c r="P3" s="63">
        <f t="shared" si="6"/>
        <v>6383212</v>
      </c>
    </row>
    <row r="4" spans="1:18" x14ac:dyDescent="0.2">
      <c r="A4" s="56">
        <v>21</v>
      </c>
      <c r="B4" s="60" t="s">
        <v>215</v>
      </c>
      <c r="C4" s="60" t="s">
        <v>21</v>
      </c>
      <c r="D4" s="60">
        <v>11146825</v>
      </c>
      <c r="E4" s="60">
        <v>2686208</v>
      </c>
      <c r="F4" s="60">
        <f t="shared" si="0"/>
        <v>3111119</v>
      </c>
      <c r="G4" s="60">
        <f t="shared" si="1"/>
        <v>268339</v>
      </c>
      <c r="H4" s="60">
        <f t="shared" si="2"/>
        <v>3379458</v>
      </c>
      <c r="I4" s="61">
        <f t="shared" si="3"/>
        <v>0.12941329890208808</v>
      </c>
      <c r="J4" s="61">
        <f t="shared" si="4"/>
        <v>0.19943826487914296</v>
      </c>
      <c r="K4" s="61">
        <f t="shared" si="5"/>
        <v>0.1331247168184046</v>
      </c>
      <c r="M4" s="62" t="s">
        <v>215</v>
      </c>
      <c r="N4" s="63">
        <f t="shared" si="6"/>
        <v>24040180</v>
      </c>
      <c r="O4" s="63">
        <f t="shared" si="6"/>
        <v>1345474</v>
      </c>
      <c r="P4" s="63">
        <f t="shared" si="6"/>
        <v>25385654</v>
      </c>
    </row>
    <row r="5" spans="1:18" x14ac:dyDescent="0.2">
      <c r="A5" s="56">
        <v>29</v>
      </c>
      <c r="B5" s="60" t="s">
        <v>215</v>
      </c>
      <c r="C5" s="60" t="s">
        <v>29</v>
      </c>
      <c r="D5" s="60">
        <v>1639063</v>
      </c>
      <c r="E5" s="60">
        <v>172339</v>
      </c>
      <c r="F5" s="60">
        <f t="shared" si="0"/>
        <v>1864687</v>
      </c>
      <c r="G5" s="60">
        <f t="shared" si="1"/>
        <v>27244</v>
      </c>
      <c r="H5" s="60">
        <f t="shared" si="2"/>
        <v>1891931</v>
      </c>
      <c r="I5" s="61">
        <f t="shared" si="3"/>
        <v>7.7565434202239755E-2</v>
      </c>
      <c r="J5" s="61">
        <f t="shared" si="4"/>
        <v>2.0248626134730215E-2</v>
      </c>
      <c r="K5" s="61">
        <f t="shared" si="5"/>
        <v>7.4527565844866556E-2</v>
      </c>
      <c r="M5" s="62" t="s">
        <v>98</v>
      </c>
      <c r="N5" s="63">
        <f>+SUM(N2:N4)</f>
        <v>33924974</v>
      </c>
      <c r="O5" s="63">
        <f>+SUM(O2:O4)</f>
        <v>1838800</v>
      </c>
      <c r="P5" s="63">
        <f>+SUM(P2:P4)</f>
        <v>35763774</v>
      </c>
    </row>
    <row r="6" spans="1:18" x14ac:dyDescent="0.2">
      <c r="A6" s="56">
        <v>7</v>
      </c>
      <c r="B6" s="60" t="s">
        <v>215</v>
      </c>
      <c r="C6" s="60" t="s">
        <v>7</v>
      </c>
      <c r="D6" s="60">
        <v>13853021</v>
      </c>
      <c r="E6" s="60">
        <v>3424572</v>
      </c>
      <c r="F6" s="60">
        <f t="shared" si="0"/>
        <v>1467529</v>
      </c>
      <c r="G6" s="60">
        <f t="shared" si="1"/>
        <v>128789</v>
      </c>
      <c r="H6" s="60">
        <f t="shared" si="2"/>
        <v>1596318</v>
      </c>
      <c r="I6" s="61">
        <f t="shared" si="3"/>
        <v>6.1044842426304625E-2</v>
      </c>
      <c r="J6" s="61">
        <f t="shared" si="4"/>
        <v>9.5720169992136603E-2</v>
      </c>
      <c r="K6" s="61">
        <f t="shared" si="5"/>
        <v>6.2882681691005485E-2</v>
      </c>
      <c r="N6" s="64"/>
      <c r="O6" s="64"/>
      <c r="P6" s="64"/>
    </row>
    <row r="7" spans="1:18" x14ac:dyDescent="0.2">
      <c r="A7" s="56">
        <v>23</v>
      </c>
      <c r="B7" s="60" t="s">
        <v>215</v>
      </c>
      <c r="C7" s="60" t="s">
        <v>23</v>
      </c>
      <c r="D7" s="60">
        <v>188405</v>
      </c>
      <c r="E7" s="60">
        <v>52478</v>
      </c>
      <c r="F7" s="60">
        <f t="shared" si="0"/>
        <v>1298649</v>
      </c>
      <c r="G7" s="60">
        <f t="shared" si="1"/>
        <v>178997</v>
      </c>
      <c r="H7" s="60">
        <f t="shared" si="2"/>
        <v>1477646</v>
      </c>
      <c r="I7" s="61">
        <f t="shared" si="3"/>
        <v>5.4019936622770715E-2</v>
      </c>
      <c r="J7" s="61">
        <f t="shared" si="4"/>
        <v>0.1330363871765638</v>
      </c>
      <c r="K7" s="61">
        <f t="shared" si="5"/>
        <v>5.8207915384019648E-2</v>
      </c>
      <c r="N7" s="64"/>
      <c r="O7" s="64"/>
      <c r="P7" s="64"/>
    </row>
    <row r="8" spans="1:18" x14ac:dyDescent="0.2">
      <c r="A8" s="56">
        <v>66</v>
      </c>
      <c r="B8" s="60" t="s">
        <v>215</v>
      </c>
      <c r="C8" s="60" t="s">
        <v>205</v>
      </c>
      <c r="D8" s="60">
        <v>173160</v>
      </c>
      <c r="E8" s="60">
        <v>49008</v>
      </c>
      <c r="F8" s="60">
        <f t="shared" si="0"/>
        <v>1152819</v>
      </c>
      <c r="G8" s="60">
        <f t="shared" si="1"/>
        <v>88137</v>
      </c>
      <c r="H8" s="60">
        <f t="shared" si="2"/>
        <v>1240956</v>
      </c>
      <c r="I8" s="61">
        <f t="shared" si="3"/>
        <v>4.7953842275723392E-2</v>
      </c>
      <c r="J8" s="61">
        <f t="shared" si="4"/>
        <v>6.5506282544292943E-2</v>
      </c>
      <c r="K8" s="61">
        <f t="shared" si="5"/>
        <v>4.8884145352331675E-2</v>
      </c>
      <c r="N8" s="65" t="s">
        <v>259</v>
      </c>
      <c r="O8" s="66"/>
      <c r="P8" s="66"/>
    </row>
    <row r="9" spans="1:18" x14ac:dyDescent="0.2">
      <c r="A9" s="56">
        <v>11</v>
      </c>
      <c r="B9" s="60" t="s">
        <v>215</v>
      </c>
      <c r="C9" s="60" t="s">
        <v>11</v>
      </c>
      <c r="D9" s="60">
        <v>13853021</v>
      </c>
      <c r="E9" s="60">
        <v>3424572</v>
      </c>
      <c r="F9" s="60">
        <f t="shared" si="0"/>
        <v>766209</v>
      </c>
      <c r="G9" s="60">
        <f t="shared" si="1"/>
        <v>26059</v>
      </c>
      <c r="H9" s="60">
        <f t="shared" si="2"/>
        <v>792268</v>
      </c>
      <c r="I9" s="61">
        <f t="shared" si="3"/>
        <v>3.1872015933324956E-2</v>
      </c>
      <c r="J9" s="61">
        <f t="shared" si="4"/>
        <v>1.9367895626374049E-2</v>
      </c>
      <c r="K9" s="61">
        <f t="shared" si="5"/>
        <v>3.1209280643311375E-2</v>
      </c>
      <c r="P9" s="67" t="s">
        <v>193</v>
      </c>
      <c r="Q9" s="67" t="s">
        <v>192</v>
      </c>
      <c r="R9" s="67" t="s">
        <v>217</v>
      </c>
    </row>
    <row r="10" spans="1:18" x14ac:dyDescent="0.2">
      <c r="A10" s="56">
        <v>65</v>
      </c>
      <c r="B10" s="60" t="s">
        <v>215</v>
      </c>
      <c r="C10" s="60" t="s">
        <v>204</v>
      </c>
      <c r="D10" s="60">
        <v>173160</v>
      </c>
      <c r="E10" s="60">
        <v>49008</v>
      </c>
      <c r="F10" s="60">
        <f t="shared" si="0"/>
        <v>775744</v>
      </c>
      <c r="G10" s="60">
        <f t="shared" si="1"/>
        <v>4273</v>
      </c>
      <c r="H10" s="60">
        <f t="shared" si="2"/>
        <v>780017</v>
      </c>
      <c r="I10" s="61">
        <f t="shared" si="3"/>
        <v>3.2268643579207806E-2</v>
      </c>
      <c r="J10" s="61">
        <f t="shared" si="4"/>
        <v>3.1758324575577083E-3</v>
      </c>
      <c r="K10" s="61">
        <f t="shared" si="5"/>
        <v>3.0726685237260385E-2</v>
      </c>
      <c r="N10" s="61" t="str">
        <f>+"N° "&amp;A2</f>
        <v>N° 46</v>
      </c>
      <c r="O10" s="61" t="str">
        <f>+C2</f>
        <v>Urgencias odontológicas ambulatorias</v>
      </c>
      <c r="P10" s="61">
        <f t="shared" ref="P10:R13" si="7">+I2</f>
        <v>0.18258320029217751</v>
      </c>
      <c r="Q10" s="61">
        <f t="shared" si="7"/>
        <v>5.4338471051837492E-2</v>
      </c>
      <c r="R10" s="61">
        <f t="shared" si="7"/>
        <v>0.17578605617172596</v>
      </c>
    </row>
    <row r="11" spans="1:18" ht="21" x14ac:dyDescent="0.2">
      <c r="A11" s="56">
        <v>41</v>
      </c>
      <c r="B11" s="60" t="s">
        <v>215</v>
      </c>
      <c r="C11" s="60" t="s">
        <v>41</v>
      </c>
      <c r="D11" s="60">
        <v>3223178</v>
      </c>
      <c r="E11" s="60">
        <v>424320</v>
      </c>
      <c r="F11" s="60">
        <f t="shared" si="0"/>
        <v>661452</v>
      </c>
      <c r="G11" s="60">
        <f t="shared" si="1"/>
        <v>24802</v>
      </c>
      <c r="H11" s="60">
        <f t="shared" si="2"/>
        <v>686254</v>
      </c>
      <c r="I11" s="61">
        <f t="shared" si="3"/>
        <v>2.7514436247981503E-2</v>
      </c>
      <c r="J11" s="61">
        <f t="shared" si="4"/>
        <v>1.8433652378269664E-2</v>
      </c>
      <c r="K11" s="61">
        <f t="shared" si="5"/>
        <v>2.7033142419730451E-2</v>
      </c>
      <c r="N11" s="61" t="str">
        <f>+"N° "&amp;A3</f>
        <v>N° 19</v>
      </c>
      <c r="O11" s="61" t="str">
        <f>+C3</f>
        <v>Infección Respiratoria Aguda (IRA) Infantil</v>
      </c>
      <c r="P11" s="61">
        <f t="shared" si="7"/>
        <v>0.16341196280560294</v>
      </c>
      <c r="Q11" s="61">
        <f t="shared" si="7"/>
        <v>0.13477109182340202</v>
      </c>
      <c r="R11" s="61">
        <f t="shared" si="7"/>
        <v>0.16189395790236485</v>
      </c>
    </row>
    <row r="12" spans="1:18" ht="21" x14ac:dyDescent="0.2">
      <c r="A12" s="56">
        <v>36</v>
      </c>
      <c r="B12" s="60" t="s">
        <v>215</v>
      </c>
      <c r="C12" s="60" t="s">
        <v>36</v>
      </c>
      <c r="D12" s="60">
        <v>1639063</v>
      </c>
      <c r="E12" s="60">
        <v>172339</v>
      </c>
      <c r="F12" s="60">
        <f t="shared" si="0"/>
        <v>615174</v>
      </c>
      <c r="G12" s="60">
        <f t="shared" si="1"/>
        <v>2721</v>
      </c>
      <c r="H12" s="60">
        <f t="shared" si="2"/>
        <v>617895</v>
      </c>
      <c r="I12" s="61">
        <f t="shared" si="3"/>
        <v>2.558940906432481E-2</v>
      </c>
      <c r="J12" s="61">
        <f t="shared" si="4"/>
        <v>2.0223356229849107E-3</v>
      </c>
      <c r="K12" s="61">
        <f t="shared" si="5"/>
        <v>2.4340322293843603E-2</v>
      </c>
      <c r="N12" s="61" t="str">
        <f>+"N° "&amp;A4</f>
        <v>N° 21</v>
      </c>
      <c r="O12" s="61" t="str">
        <f>+C4</f>
        <v>Hipertensión Arterial</v>
      </c>
      <c r="P12" s="61">
        <f t="shared" si="7"/>
        <v>0.12941329890208808</v>
      </c>
      <c r="Q12" s="61">
        <f t="shared" si="7"/>
        <v>0.19943826487914296</v>
      </c>
      <c r="R12" s="61">
        <f t="shared" si="7"/>
        <v>0.1331247168184046</v>
      </c>
    </row>
    <row r="13" spans="1:18" x14ac:dyDescent="0.2">
      <c r="A13" s="56">
        <v>76</v>
      </c>
      <c r="B13" s="60" t="s">
        <v>215</v>
      </c>
      <c r="C13" s="60" t="s">
        <v>357</v>
      </c>
      <c r="D13" s="60">
        <v>11146825</v>
      </c>
      <c r="E13" s="60">
        <v>2686208</v>
      </c>
      <c r="F13" s="60">
        <f t="shared" si="0"/>
        <v>485723</v>
      </c>
      <c r="G13" s="60">
        <f t="shared" si="1"/>
        <v>77837</v>
      </c>
      <c r="H13" s="60">
        <f t="shared" si="2"/>
        <v>563560</v>
      </c>
      <c r="I13" s="61">
        <f t="shared" si="3"/>
        <v>2.0204632411238186E-2</v>
      </c>
      <c r="J13" s="61">
        <f t="shared" si="4"/>
        <v>5.7850987830311104E-2</v>
      </c>
      <c r="K13" s="61">
        <f t="shared" si="5"/>
        <v>2.2199940170932762E-2</v>
      </c>
      <c r="N13" s="61" t="str">
        <f>+"N° "&amp;A5</f>
        <v>N° 29</v>
      </c>
      <c r="O13" s="61" t="str">
        <f>+C5</f>
        <v>Vicios de refracción en personas de 65 años y más</v>
      </c>
      <c r="P13" s="61">
        <f t="shared" si="7"/>
        <v>7.7565434202239755E-2</v>
      </c>
      <c r="Q13" s="61">
        <f t="shared" si="7"/>
        <v>2.0248626134730215E-2</v>
      </c>
      <c r="R13" s="61">
        <f t="shared" si="7"/>
        <v>7.4527565844866556E-2</v>
      </c>
    </row>
    <row r="14" spans="1:18" x14ac:dyDescent="0.2">
      <c r="A14" s="56">
        <v>47</v>
      </c>
      <c r="B14" s="60" t="s">
        <v>215</v>
      </c>
      <c r="C14" s="60" t="s">
        <v>45</v>
      </c>
      <c r="D14" s="60">
        <v>153870</v>
      </c>
      <c r="E14" s="60">
        <v>23740</v>
      </c>
      <c r="F14" s="60">
        <f t="shared" si="0"/>
        <v>396415</v>
      </c>
      <c r="G14" s="60">
        <f t="shared" si="1"/>
        <v>19249</v>
      </c>
      <c r="H14" s="60">
        <f t="shared" si="2"/>
        <v>415664</v>
      </c>
      <c r="I14" s="61">
        <f t="shared" si="3"/>
        <v>1.6489685185385468E-2</v>
      </c>
      <c r="J14" s="61">
        <f t="shared" si="4"/>
        <v>1.4306482325188E-2</v>
      </c>
      <c r="K14" s="61">
        <f t="shared" si="5"/>
        <v>1.6373972480677474E-2</v>
      </c>
      <c r="N14" s="61" t="s">
        <v>257</v>
      </c>
      <c r="O14" s="61" t="s">
        <v>258</v>
      </c>
      <c r="P14" s="61">
        <f>+SUM(I$6:I$39)</f>
        <v>0.44702610379789165</v>
      </c>
      <c r="Q14" s="61">
        <f>+SUM(J$6:J$39)</f>
        <v>0.59120354611088743</v>
      </c>
      <c r="R14" s="61">
        <f>+SUM(K$6:K$39)</f>
        <v>0.45466770326263795</v>
      </c>
    </row>
    <row r="15" spans="1:18" ht="21" x14ac:dyDescent="0.2">
      <c r="A15" s="56">
        <v>39</v>
      </c>
      <c r="B15" s="60" t="s">
        <v>215</v>
      </c>
      <c r="C15" s="60" t="s">
        <v>39</v>
      </c>
      <c r="D15" s="60">
        <v>2896382</v>
      </c>
      <c r="E15" s="60">
        <v>786104</v>
      </c>
      <c r="F15" s="60">
        <f t="shared" si="0"/>
        <v>342053</v>
      </c>
      <c r="G15" s="60">
        <f t="shared" si="1"/>
        <v>69565</v>
      </c>
      <c r="H15" s="60">
        <f t="shared" si="2"/>
        <v>411618</v>
      </c>
      <c r="I15" s="61">
        <f t="shared" si="3"/>
        <v>1.4228387641024319E-2</v>
      </c>
      <c r="J15" s="61">
        <f t="shared" si="4"/>
        <v>5.1702968619237531E-2</v>
      </c>
      <c r="K15" s="61">
        <f t="shared" si="5"/>
        <v>1.6214591123001991E-2</v>
      </c>
      <c r="O15" s="61" t="s">
        <v>98</v>
      </c>
      <c r="P15" s="61">
        <f>+SUM(P10:P14)</f>
        <v>0.99999999999999989</v>
      </c>
      <c r="Q15" s="61">
        <f>+SUM(Q10:Q14)</f>
        <v>1</v>
      </c>
      <c r="R15" s="61">
        <f>+SUM(R10:R14)</f>
        <v>0.99999999999999989</v>
      </c>
    </row>
    <row r="16" spans="1:18" x14ac:dyDescent="0.2">
      <c r="A16" s="56">
        <v>18</v>
      </c>
      <c r="B16" s="60" t="s">
        <v>215</v>
      </c>
      <c r="C16" s="60" t="s">
        <v>18</v>
      </c>
      <c r="D16" s="60">
        <v>13853021</v>
      </c>
      <c r="E16" s="60">
        <v>3424572</v>
      </c>
      <c r="F16" s="60">
        <f t="shared" si="0"/>
        <v>383446</v>
      </c>
      <c r="G16" s="60">
        <f t="shared" si="1"/>
        <v>11508</v>
      </c>
      <c r="H16" s="60">
        <f t="shared" si="2"/>
        <v>394954</v>
      </c>
      <c r="I16" s="61">
        <f t="shared" si="3"/>
        <v>1.5950213351147952E-2</v>
      </c>
      <c r="J16" s="61">
        <f t="shared" si="4"/>
        <v>8.5531195697575724E-3</v>
      </c>
      <c r="K16" s="61">
        <f t="shared" si="5"/>
        <v>1.5558157375027644E-2</v>
      </c>
    </row>
    <row r="17" spans="1:18" x14ac:dyDescent="0.2">
      <c r="A17" s="56">
        <v>20</v>
      </c>
      <c r="B17" s="60" t="s">
        <v>215</v>
      </c>
      <c r="C17" s="60" t="s">
        <v>20</v>
      </c>
      <c r="D17" s="60">
        <v>1639063</v>
      </c>
      <c r="E17" s="60">
        <v>172339</v>
      </c>
      <c r="F17" s="60">
        <f t="shared" si="0"/>
        <v>355742</v>
      </c>
      <c r="G17" s="60">
        <f t="shared" si="1"/>
        <v>1587</v>
      </c>
      <c r="H17" s="60">
        <f t="shared" si="2"/>
        <v>357329</v>
      </c>
      <c r="I17" s="61">
        <f t="shared" si="3"/>
        <v>1.4797809334206316E-2</v>
      </c>
      <c r="J17" s="61">
        <f t="shared" si="4"/>
        <v>1.1795099719504056E-3</v>
      </c>
      <c r="K17" s="61">
        <f t="shared" si="5"/>
        <v>1.4076021047163094E-2</v>
      </c>
      <c r="N17" s="65" t="s">
        <v>260</v>
      </c>
      <c r="O17" s="66"/>
      <c r="P17" s="66"/>
    </row>
    <row r="18" spans="1:18" x14ac:dyDescent="0.2">
      <c r="A18" s="56">
        <v>31</v>
      </c>
      <c r="B18" s="60" t="s">
        <v>215</v>
      </c>
      <c r="C18" s="60" t="s">
        <v>31</v>
      </c>
      <c r="D18" s="60">
        <v>13853021</v>
      </c>
      <c r="E18" s="60">
        <v>3424572</v>
      </c>
      <c r="F18" s="60">
        <f t="shared" si="0"/>
        <v>331470</v>
      </c>
      <c r="G18" s="60">
        <f t="shared" si="1"/>
        <v>6905</v>
      </c>
      <c r="H18" s="60">
        <f t="shared" si="2"/>
        <v>338375</v>
      </c>
      <c r="I18" s="61">
        <f t="shared" si="3"/>
        <v>1.3788166311566718E-2</v>
      </c>
      <c r="J18" s="61">
        <f t="shared" si="4"/>
        <v>5.132020388353844E-3</v>
      </c>
      <c r="K18" s="61">
        <f t="shared" si="5"/>
        <v>1.332937886886822E-2</v>
      </c>
      <c r="P18" s="67" t="s">
        <v>193</v>
      </c>
      <c r="Q18" s="67" t="s">
        <v>192</v>
      </c>
      <c r="R18" s="67" t="s">
        <v>217</v>
      </c>
    </row>
    <row r="19" spans="1:18" ht="21" x14ac:dyDescent="0.2">
      <c r="A19" s="56">
        <v>56</v>
      </c>
      <c r="B19" s="60" t="s">
        <v>215</v>
      </c>
      <c r="C19" s="60" t="s">
        <v>53</v>
      </c>
      <c r="D19" s="60">
        <v>1639063</v>
      </c>
      <c r="E19" s="60">
        <v>172339</v>
      </c>
      <c r="F19" s="60">
        <f t="shared" si="0"/>
        <v>298521</v>
      </c>
      <c r="G19" s="60">
        <f t="shared" si="1"/>
        <v>16229</v>
      </c>
      <c r="H19" s="60">
        <f t="shared" si="2"/>
        <v>314750</v>
      </c>
      <c r="I19" s="61">
        <f t="shared" si="3"/>
        <v>1.241758589161978E-2</v>
      </c>
      <c r="J19" s="61">
        <f t="shared" si="4"/>
        <v>1.2061920185748665E-2</v>
      </c>
      <c r="K19" s="61">
        <f t="shared" si="5"/>
        <v>1.239873512811606E-2</v>
      </c>
      <c r="N19" s="61" t="str">
        <f>+"N° "&amp;A40</f>
        <v>N° 5</v>
      </c>
      <c r="O19" s="61" t="str">
        <f>+C40</f>
        <v>Infarto Agudo del Miocardio (IAM)</v>
      </c>
      <c r="P19" s="61">
        <f t="shared" ref="P19:R22" si="8">+I40</f>
        <v>0.28812977834616132</v>
      </c>
      <c r="Q19" s="61">
        <f t="shared" si="8"/>
        <v>7.6761984952017012E-2</v>
      </c>
      <c r="R19" s="61">
        <f t="shared" si="8"/>
        <v>0.27832706034782279</v>
      </c>
    </row>
    <row r="20" spans="1:18" ht="21" x14ac:dyDescent="0.2">
      <c r="A20" s="56">
        <v>38</v>
      </c>
      <c r="B20" s="60" t="s">
        <v>215</v>
      </c>
      <c r="C20" s="60" t="s">
        <v>38</v>
      </c>
      <c r="D20" s="60">
        <v>13853021</v>
      </c>
      <c r="E20" s="60">
        <v>3424572</v>
      </c>
      <c r="F20" s="60">
        <f t="shared" si="0"/>
        <v>257493</v>
      </c>
      <c r="G20" s="60">
        <f t="shared" si="1"/>
        <v>10936</v>
      </c>
      <c r="H20" s="60">
        <f t="shared" si="2"/>
        <v>268429</v>
      </c>
      <c r="I20" s="61">
        <f t="shared" si="3"/>
        <v>1.0710943096099946E-2</v>
      </c>
      <c r="J20" s="61">
        <f t="shared" si="4"/>
        <v>8.127990581757805E-3</v>
      </c>
      <c r="K20" s="61">
        <f t="shared" si="5"/>
        <v>1.0574043118999416E-2</v>
      </c>
      <c r="N20" s="61" t="str">
        <f>+"N° "&amp;A41</f>
        <v>N° 54</v>
      </c>
      <c r="O20" s="61" t="str">
        <f>+C41</f>
        <v>Analgesia del parto</v>
      </c>
      <c r="P20" s="61">
        <f t="shared" si="8"/>
        <v>0.1798558601692446</v>
      </c>
      <c r="Q20" s="61">
        <f t="shared" si="8"/>
        <v>9.423880307004761E-3</v>
      </c>
      <c r="R20" s="61">
        <f t="shared" si="8"/>
        <v>0.17195164444337641</v>
      </c>
    </row>
    <row r="21" spans="1:18" x14ac:dyDescent="0.2">
      <c r="A21" s="56">
        <v>61</v>
      </c>
      <c r="B21" s="60" t="s">
        <v>215</v>
      </c>
      <c r="C21" s="60" t="s">
        <v>200</v>
      </c>
      <c r="D21" s="60">
        <v>11146825</v>
      </c>
      <c r="E21" s="60">
        <v>2686208</v>
      </c>
      <c r="F21" s="60">
        <f t="shared" si="0"/>
        <v>221437</v>
      </c>
      <c r="G21" s="60">
        <f t="shared" si="1"/>
        <v>44889</v>
      </c>
      <c r="H21" s="60">
        <f t="shared" si="2"/>
        <v>266326</v>
      </c>
      <c r="I21" s="61">
        <f t="shared" si="3"/>
        <v>9.2111207154022979E-3</v>
      </c>
      <c r="J21" s="61">
        <f t="shared" si="4"/>
        <v>3.3362963535527257E-2</v>
      </c>
      <c r="K21" s="61">
        <f t="shared" si="5"/>
        <v>1.0491201053949606E-2</v>
      </c>
      <c r="N21" s="61" t="str">
        <f>+"N° "&amp;A42</f>
        <v>N° 37</v>
      </c>
      <c r="O21" s="61" t="str">
        <f>+C42</f>
        <v>Accidente cerebrovascular isquémico en personas de 15 años y más</v>
      </c>
      <c r="P21" s="61">
        <f t="shared" si="8"/>
        <v>7.3497086596770192E-2</v>
      </c>
      <c r="Q21" s="61">
        <f t="shared" si="8"/>
        <v>6.1746386433066701E-2</v>
      </c>
      <c r="R21" s="61">
        <f t="shared" si="8"/>
        <v>7.2952118046272899E-2</v>
      </c>
    </row>
    <row r="22" spans="1:18" ht="21" x14ac:dyDescent="0.2">
      <c r="A22" s="56">
        <v>64</v>
      </c>
      <c r="B22" s="60" t="s">
        <v>215</v>
      </c>
      <c r="C22" s="60" t="s">
        <v>203</v>
      </c>
      <c r="D22" s="60">
        <v>13853021</v>
      </c>
      <c r="E22" s="60">
        <v>3424572</v>
      </c>
      <c r="F22" s="60">
        <f t="shared" si="0"/>
        <v>256002</v>
      </c>
      <c r="G22" s="60">
        <f t="shared" si="1"/>
        <v>1657</v>
      </c>
      <c r="H22" s="60">
        <f t="shared" si="2"/>
        <v>257659</v>
      </c>
      <c r="I22" s="61">
        <f t="shared" si="3"/>
        <v>1.0648921929869078E-2</v>
      </c>
      <c r="J22" s="61">
        <f t="shared" si="4"/>
        <v>1.2315362467056219E-3</v>
      </c>
      <c r="K22" s="61">
        <f t="shared" si="5"/>
        <v>1.0149787750199384E-2</v>
      </c>
      <c r="N22" s="61" t="str">
        <f>+"N° "&amp;A43</f>
        <v>N° 26</v>
      </c>
      <c r="O22" s="61" t="str">
        <f>+C43</f>
        <v>Colecistectomía preventiva del cancer de vesícula en personas de 35 a 49 años sintomáticos</v>
      </c>
      <c r="P22" s="61">
        <f t="shared" si="8"/>
        <v>6.7824625672702421E-2</v>
      </c>
      <c r="Q22" s="61">
        <f t="shared" si="8"/>
        <v>0.12016796744281442</v>
      </c>
      <c r="R22" s="61">
        <f t="shared" si="8"/>
        <v>7.0252181026446661E-2</v>
      </c>
    </row>
    <row r="23" spans="1:18" x14ac:dyDescent="0.2">
      <c r="A23" s="56">
        <v>4</v>
      </c>
      <c r="B23" s="60" t="s">
        <v>215</v>
      </c>
      <c r="C23" s="60" t="s">
        <v>4</v>
      </c>
      <c r="D23" s="60">
        <v>13853021</v>
      </c>
      <c r="E23" s="60">
        <v>3424572</v>
      </c>
      <c r="F23" s="60">
        <f t="shared" si="0"/>
        <v>205557</v>
      </c>
      <c r="G23" s="60">
        <f t="shared" si="1"/>
        <v>13449</v>
      </c>
      <c r="H23" s="60">
        <f t="shared" si="2"/>
        <v>219006</v>
      </c>
      <c r="I23" s="61">
        <f t="shared" si="3"/>
        <v>8.5505599375711831E-3</v>
      </c>
      <c r="J23" s="61">
        <f t="shared" si="4"/>
        <v>9.9957338454700721E-3</v>
      </c>
      <c r="K23" s="61">
        <f t="shared" si="5"/>
        <v>8.6271561095097246E-3</v>
      </c>
      <c r="N23" s="68" t="s">
        <v>265</v>
      </c>
      <c r="O23" s="68" t="s">
        <v>261</v>
      </c>
      <c r="P23" s="61">
        <f>+SUM(I$44:I$72)</f>
        <v>0.39069264921512148</v>
      </c>
      <c r="Q23" s="61">
        <f>+SUM(J$44:J$72)</f>
        <v>0.7318997808650971</v>
      </c>
      <c r="R23" s="61">
        <f>+SUM(K$44:K$72)</f>
        <v>0.40651699613608111</v>
      </c>
    </row>
    <row r="24" spans="1:18" x14ac:dyDescent="0.2">
      <c r="A24" s="56">
        <v>80</v>
      </c>
      <c r="B24" s="60" t="s">
        <v>215</v>
      </c>
      <c r="C24" s="60" t="s">
        <v>361</v>
      </c>
      <c r="D24" s="60">
        <v>13853021</v>
      </c>
      <c r="E24" s="60">
        <v>3424572</v>
      </c>
      <c r="F24" s="60">
        <f t="shared" si="0"/>
        <v>127651</v>
      </c>
      <c r="G24" s="60">
        <f t="shared" si="1"/>
        <v>26058</v>
      </c>
      <c r="H24" s="60">
        <f t="shared" si="2"/>
        <v>153709</v>
      </c>
      <c r="I24" s="61">
        <f t="shared" si="3"/>
        <v>5.309902005725415E-3</v>
      </c>
      <c r="J24" s="61">
        <f t="shared" si="4"/>
        <v>1.9367152393877547E-2</v>
      </c>
      <c r="K24" s="61">
        <f t="shared" si="5"/>
        <v>6.0549552908898858E-3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110814</v>
      </c>
      <c r="G25" s="60">
        <f t="shared" si="1"/>
        <v>6444</v>
      </c>
      <c r="H25" s="60">
        <f t="shared" si="2"/>
        <v>117258</v>
      </c>
      <c r="I25" s="61">
        <f t="shared" si="3"/>
        <v>4.6095328737139236E-3</v>
      </c>
      <c r="J25" s="61">
        <f t="shared" si="4"/>
        <v>4.7893902074659187E-3</v>
      </c>
      <c r="K25" s="61">
        <f t="shared" si="5"/>
        <v>4.6190655556874764E-3</v>
      </c>
    </row>
    <row r="26" spans="1:18" x14ac:dyDescent="0.2">
      <c r="A26" s="56">
        <v>52</v>
      </c>
      <c r="B26" s="60" t="s">
        <v>215</v>
      </c>
      <c r="C26" s="60" t="s">
        <v>49</v>
      </c>
      <c r="D26" s="60">
        <v>11146825</v>
      </c>
      <c r="E26" s="60">
        <v>2686208</v>
      </c>
      <c r="F26" s="60">
        <f t="shared" si="0"/>
        <v>59205</v>
      </c>
      <c r="G26" s="60">
        <f t="shared" si="1"/>
        <v>12325</v>
      </c>
      <c r="H26" s="60">
        <f t="shared" si="2"/>
        <v>71530</v>
      </c>
      <c r="I26" s="61">
        <f t="shared" si="3"/>
        <v>2.4627519427891137E-3</v>
      </c>
      <c r="J26" s="61">
        <f t="shared" si="4"/>
        <v>9.1603405194005984E-3</v>
      </c>
      <c r="K26" s="61">
        <f t="shared" si="5"/>
        <v>2.8177331968678057E-3</v>
      </c>
      <c r="N26" s="65" t="s">
        <v>262</v>
      </c>
      <c r="O26" s="66"/>
      <c r="P26" s="66"/>
    </row>
    <row r="27" spans="1:18" ht="21" x14ac:dyDescent="0.2">
      <c r="A27" s="56">
        <v>60</v>
      </c>
      <c r="B27" s="60" t="s">
        <v>215</v>
      </c>
      <c r="C27" s="60" t="s">
        <v>199</v>
      </c>
      <c r="D27" s="60">
        <v>11146825</v>
      </c>
      <c r="E27" s="60">
        <v>2686208</v>
      </c>
      <c r="F27" s="60">
        <f t="shared" si="0"/>
        <v>51096</v>
      </c>
      <c r="G27" s="60">
        <f t="shared" si="1"/>
        <v>6731</v>
      </c>
      <c r="H27" s="60">
        <f t="shared" si="2"/>
        <v>57827</v>
      </c>
      <c r="I27" s="61">
        <f t="shared" si="3"/>
        <v>2.1254416564268652E-3</v>
      </c>
      <c r="J27" s="61">
        <f t="shared" si="4"/>
        <v>5.0026979339623063E-3</v>
      </c>
      <c r="K27" s="61">
        <f t="shared" si="5"/>
        <v>2.2779401310677283E-3</v>
      </c>
      <c r="P27" s="67" t="s">
        <v>193</v>
      </c>
      <c r="Q27" s="67" t="s">
        <v>192</v>
      </c>
      <c r="R27" s="67" t="s">
        <v>217</v>
      </c>
    </row>
    <row r="28" spans="1:18" x14ac:dyDescent="0.2">
      <c r="A28" s="56">
        <v>62</v>
      </c>
      <c r="B28" s="60" t="s">
        <v>215</v>
      </c>
      <c r="C28" s="60" t="s">
        <v>201</v>
      </c>
      <c r="D28" s="60">
        <v>13853021</v>
      </c>
      <c r="E28" s="60">
        <v>3424572</v>
      </c>
      <c r="F28" s="60">
        <f t="shared" si="0"/>
        <v>31084</v>
      </c>
      <c r="G28" s="60">
        <f t="shared" si="1"/>
        <v>4028</v>
      </c>
      <c r="H28" s="60">
        <f t="shared" si="2"/>
        <v>35112</v>
      </c>
      <c r="I28" s="61">
        <f t="shared" si="3"/>
        <v>1.2930019658754636E-3</v>
      </c>
      <c r="J28" s="61">
        <f t="shared" si="4"/>
        <v>2.9937404959144509E-3</v>
      </c>
      <c r="K28" s="61">
        <f t="shared" si="5"/>
        <v>1.3831434084778749E-3</v>
      </c>
      <c r="N28" s="61" t="str">
        <f>+"N° "&amp;A73</f>
        <v>N° 3</v>
      </c>
      <c r="O28" s="61" t="str">
        <f>+C73</f>
        <v>Cáncer Cérvicouterino</v>
      </c>
      <c r="P28" s="61">
        <f t="shared" ref="P28:R31" si="9">+I73</f>
        <v>0.78076248197578335</v>
      </c>
      <c r="Q28" s="61">
        <f t="shared" si="9"/>
        <v>5.8710866996481113E-2</v>
      </c>
      <c r="R28" s="61">
        <f t="shared" si="9"/>
        <v>0.74591647590586052</v>
      </c>
    </row>
    <row r="29" spans="1:18" ht="21" x14ac:dyDescent="0.2">
      <c r="A29" s="56">
        <v>32</v>
      </c>
      <c r="B29" s="60" t="s">
        <v>215</v>
      </c>
      <c r="C29" s="60" t="s">
        <v>32</v>
      </c>
      <c r="D29" s="60">
        <v>13853021</v>
      </c>
      <c r="E29" s="60">
        <v>3424572</v>
      </c>
      <c r="F29" s="60">
        <f t="shared" si="0"/>
        <v>26996</v>
      </c>
      <c r="G29" s="60">
        <f t="shared" si="1"/>
        <v>2273</v>
      </c>
      <c r="H29" s="60">
        <f t="shared" si="2"/>
        <v>29269</v>
      </c>
      <c r="I29" s="61">
        <f t="shared" si="3"/>
        <v>1.1229533223128946E-3</v>
      </c>
      <c r="J29" s="61">
        <f t="shared" si="4"/>
        <v>1.6893674645515261E-3</v>
      </c>
      <c r="K29" s="61">
        <f t="shared" si="5"/>
        <v>1.1529740380137538E-3</v>
      </c>
      <c r="N29" s="61" t="str">
        <f>+"N° "&amp;A74</f>
        <v>N° 34</v>
      </c>
      <c r="O29" s="61" t="str">
        <f>+C74</f>
        <v>Depresión en personas de 15 años y más</v>
      </c>
      <c r="P29" s="61">
        <f t="shared" si="9"/>
        <v>0.19175429124500426</v>
      </c>
      <c r="Q29" s="61">
        <f t="shared" si="9"/>
        <v>0.85754028540635996</v>
      </c>
      <c r="R29" s="61">
        <f t="shared" si="9"/>
        <v>0.22388493441859678</v>
      </c>
    </row>
    <row r="30" spans="1:18" x14ac:dyDescent="0.2">
      <c r="A30" s="56">
        <v>22</v>
      </c>
      <c r="B30" s="60" t="s">
        <v>215</v>
      </c>
      <c r="C30" s="60" t="s">
        <v>22</v>
      </c>
      <c r="D30" s="60">
        <v>2533036</v>
      </c>
      <c r="E30" s="60">
        <v>689356</v>
      </c>
      <c r="F30" s="60">
        <f t="shared" si="0"/>
        <v>19972</v>
      </c>
      <c r="G30" s="60">
        <f t="shared" si="1"/>
        <v>3140</v>
      </c>
      <c r="H30" s="60">
        <f t="shared" si="2"/>
        <v>23112</v>
      </c>
      <c r="I30" s="61">
        <f t="shared" si="3"/>
        <v>8.3077580949893052E-4</v>
      </c>
      <c r="J30" s="61">
        <f t="shared" si="4"/>
        <v>2.3337500390197062E-3</v>
      </c>
      <c r="K30" s="61">
        <f t="shared" si="5"/>
        <v>9.1043547666725462E-4</v>
      </c>
      <c r="N30" s="61" t="str">
        <f>+"N° "&amp;A75</f>
        <v>N° 25</v>
      </c>
      <c r="O30" s="61" t="str">
        <f>+C75</f>
        <v>Trastorno de Conducción que requiere Marcapaso</v>
      </c>
      <c r="P30" s="61">
        <f t="shared" si="9"/>
        <v>1.1388342035436103E-2</v>
      </c>
      <c r="Q30" s="61">
        <f t="shared" si="9"/>
        <v>2.339540077649228E-2</v>
      </c>
      <c r="R30" s="61">
        <f t="shared" si="9"/>
        <v>1.196779928349552E-2</v>
      </c>
    </row>
    <row r="31" spans="1:18" ht="21" x14ac:dyDescent="0.2">
      <c r="A31" s="56">
        <v>53</v>
      </c>
      <c r="B31" s="60" t="s">
        <v>215</v>
      </c>
      <c r="C31" s="60" t="s">
        <v>50</v>
      </c>
      <c r="D31" s="60">
        <v>3701373</v>
      </c>
      <c r="E31" s="60">
        <v>987497</v>
      </c>
      <c r="F31" s="60">
        <f t="shared" si="0"/>
        <v>21821</v>
      </c>
      <c r="G31" s="60">
        <f t="shared" si="1"/>
        <v>1195</v>
      </c>
      <c r="H31" s="60">
        <f t="shared" si="2"/>
        <v>23016</v>
      </c>
      <c r="I31" s="61">
        <f t="shared" si="3"/>
        <v>9.0768871114941738E-4</v>
      </c>
      <c r="J31" s="61">
        <f t="shared" si="4"/>
        <v>8.8816283332119391E-4</v>
      </c>
      <c r="K31" s="61">
        <f t="shared" si="5"/>
        <v>9.0665381321276969E-4</v>
      </c>
      <c r="N31" s="61" t="str">
        <f>+"N° "&amp;A76</f>
        <v>N° 15</v>
      </c>
      <c r="O31" s="61" t="str">
        <f>+C76</f>
        <v>Esquizofrenia</v>
      </c>
      <c r="P31" s="61">
        <f t="shared" si="9"/>
        <v>5.752441087971346E-3</v>
      </c>
      <c r="Q31" s="61">
        <f t="shared" si="9"/>
        <v>1.1127991378079025E-2</v>
      </c>
      <c r="R31" s="61">
        <f t="shared" si="9"/>
        <v>6.011863619757577E-3</v>
      </c>
    </row>
    <row r="32" spans="1:18" x14ac:dyDescent="0.2">
      <c r="A32" s="56">
        <v>33</v>
      </c>
      <c r="B32" s="60" t="s">
        <v>215</v>
      </c>
      <c r="C32" s="60" t="s">
        <v>33</v>
      </c>
      <c r="D32" s="60">
        <v>6537303</v>
      </c>
      <c r="E32" s="60">
        <v>1897252</v>
      </c>
      <c r="F32" s="60">
        <f t="shared" si="0"/>
        <v>6868</v>
      </c>
      <c r="G32" s="60">
        <f t="shared" si="1"/>
        <v>437</v>
      </c>
      <c r="H32" s="60">
        <f t="shared" si="2"/>
        <v>7305</v>
      </c>
      <c r="I32" s="61">
        <f t="shared" si="3"/>
        <v>2.8568837670932582E-4</v>
      </c>
      <c r="J32" s="61">
        <f t="shared" si="4"/>
        <v>3.2479260097185081E-4</v>
      </c>
      <c r="K32" s="61">
        <f t="shared" si="5"/>
        <v>2.877609534897151E-4</v>
      </c>
      <c r="N32" s="68" t="s">
        <v>264</v>
      </c>
      <c r="O32" s="68" t="s">
        <v>263</v>
      </c>
      <c r="P32" s="61">
        <f>+SUM(I$77:I$81)</f>
        <v>1.034244365580495E-2</v>
      </c>
      <c r="Q32" s="61">
        <f>+SUM(J$77:J$81)</f>
        <v>4.9225455442587614E-2</v>
      </c>
      <c r="R32" s="61">
        <f>+SUM(K$77:K$81)</f>
        <v>1.2218926772289562E-2</v>
      </c>
    </row>
    <row r="33" spans="1:18" x14ac:dyDescent="0.2">
      <c r="A33" s="56">
        <v>71</v>
      </c>
      <c r="B33" s="60" t="s">
        <v>215</v>
      </c>
      <c r="C33" s="60" t="s">
        <v>352</v>
      </c>
      <c r="D33" s="60">
        <v>5976173</v>
      </c>
      <c r="E33" s="60">
        <v>1161960</v>
      </c>
      <c r="F33" s="60">
        <f t="shared" si="0"/>
        <v>5503</v>
      </c>
      <c r="G33" s="60">
        <f t="shared" si="1"/>
        <v>646</v>
      </c>
      <c r="H33" s="60">
        <f t="shared" si="2"/>
        <v>6149</v>
      </c>
      <c r="I33" s="61">
        <f t="shared" si="3"/>
        <v>2.2890843579374197E-4</v>
      </c>
      <c r="J33" s="61">
        <f t="shared" si="4"/>
        <v>4.8012819274099685E-4</v>
      </c>
      <c r="K33" s="61">
        <f t="shared" si="5"/>
        <v>2.4222342272529201E-4</v>
      </c>
      <c r="O33" s="61" t="s">
        <v>98</v>
      </c>
      <c r="P33" s="61">
        <f>+SUM(P28:P32)</f>
        <v>1</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4340</v>
      </c>
      <c r="G34" s="60">
        <f t="shared" ref="G34:G65" si="11">IF(ISNA(VLOOKUP(A34,CASOS,3,0)),0,VLOOKUP(A34,CASOS,3,0))</f>
        <v>872</v>
      </c>
      <c r="H34" s="60">
        <f t="shared" ref="H34:H65" si="12">+G34+F34</f>
        <v>5212</v>
      </c>
      <c r="I34" s="61">
        <f t="shared" ref="I34:I65" si="13">+F34/VLOOKUP($B34,$M$2:$P$4,2,0)</f>
        <v>1.8053109419313831E-4</v>
      </c>
      <c r="J34" s="61">
        <f t="shared" ref="J34:J65" si="14">+G34/VLOOKUP($B34,$M$2:$P$4,3,0)</f>
        <v>6.480987369506954E-4</v>
      </c>
      <c r="K34" s="61">
        <f t="shared" ref="K34:K65" si="15">+H34/VLOOKUP($B34,$M$2:$P$4,4,0)</f>
        <v>2.0531281171641276E-4</v>
      </c>
    </row>
    <row r="35" spans="1:18" x14ac:dyDescent="0.2">
      <c r="A35" s="56">
        <v>69</v>
      </c>
      <c r="B35" s="60" t="s">
        <v>215</v>
      </c>
      <c r="C35" s="60" t="s">
        <v>208</v>
      </c>
      <c r="D35" s="60">
        <v>13853021</v>
      </c>
      <c r="E35" s="60">
        <v>3424572</v>
      </c>
      <c r="F35" s="60">
        <f t="shared" si="10"/>
        <v>3010</v>
      </c>
      <c r="G35" s="60">
        <f t="shared" si="11"/>
        <v>661</v>
      </c>
      <c r="H35" s="60">
        <f t="shared" si="12"/>
        <v>3671</v>
      </c>
      <c r="I35" s="61">
        <f t="shared" si="13"/>
        <v>1.252070491984669E-4</v>
      </c>
      <c r="J35" s="61">
        <f t="shared" si="14"/>
        <v>4.912766801885432E-4</v>
      </c>
      <c r="K35" s="61">
        <f t="shared" si="15"/>
        <v>1.4460923480639893E-4</v>
      </c>
    </row>
    <row r="36" spans="1:18" x14ac:dyDescent="0.2">
      <c r="A36" s="56">
        <v>68</v>
      </c>
      <c r="B36" s="60" t="s">
        <v>215</v>
      </c>
      <c r="C36" s="60" t="s">
        <v>207</v>
      </c>
      <c r="D36" s="60">
        <v>13853021</v>
      </c>
      <c r="E36" s="60">
        <v>3424572</v>
      </c>
      <c r="F36" s="60">
        <f t="shared" si="10"/>
        <v>2721</v>
      </c>
      <c r="G36" s="60">
        <f t="shared" si="11"/>
        <v>895</v>
      </c>
      <c r="H36" s="60">
        <f t="shared" si="12"/>
        <v>3616</v>
      </c>
      <c r="I36" s="61">
        <f t="shared" si="13"/>
        <v>1.1318550859436161E-4</v>
      </c>
      <c r="J36" s="61">
        <f t="shared" si="14"/>
        <v>6.6519308437026654E-4</v>
      </c>
      <c r="K36" s="61">
        <f t="shared" si="15"/>
        <v>1.4244265678560025E-4</v>
      </c>
    </row>
    <row r="37" spans="1:18" x14ac:dyDescent="0.2">
      <c r="A37" s="56">
        <v>67</v>
      </c>
      <c r="B37" s="60" t="s">
        <v>215</v>
      </c>
      <c r="C37" s="60" t="s">
        <v>206</v>
      </c>
      <c r="D37" s="60">
        <v>13853021</v>
      </c>
      <c r="E37" s="60">
        <v>3424572</v>
      </c>
      <c r="F37" s="60">
        <f t="shared" si="10"/>
        <v>1763</v>
      </c>
      <c r="G37" s="60">
        <f t="shared" si="11"/>
        <v>1442</v>
      </c>
      <c r="H37" s="60">
        <f t="shared" si="12"/>
        <v>3205</v>
      </c>
      <c r="I37" s="61">
        <f t="shared" si="13"/>
        <v>7.3335557387673467E-5</v>
      </c>
      <c r="J37" s="61">
        <f t="shared" si="14"/>
        <v>1.0717412599574574E-3</v>
      </c>
      <c r="K37" s="61">
        <f t="shared" si="15"/>
        <v>1.2625241012108649E-4</v>
      </c>
    </row>
    <row r="38" spans="1:18" x14ac:dyDescent="0.2">
      <c r="A38" s="56">
        <v>63</v>
      </c>
      <c r="B38" s="60" t="s">
        <v>215</v>
      </c>
      <c r="C38" s="60" t="s">
        <v>202</v>
      </c>
      <c r="D38" s="60">
        <v>3091591</v>
      </c>
      <c r="E38" s="60">
        <v>834289</v>
      </c>
      <c r="F38" s="60">
        <f t="shared" si="10"/>
        <v>1911</v>
      </c>
      <c r="G38" s="60">
        <f t="shared" si="11"/>
        <v>659</v>
      </c>
      <c r="H38" s="60">
        <f t="shared" si="12"/>
        <v>2570</v>
      </c>
      <c r="I38" s="61">
        <f t="shared" si="13"/>
        <v>7.9491917281817359E-5</v>
      </c>
      <c r="J38" s="61">
        <f t="shared" si="14"/>
        <v>4.8979021519553699E-4</v>
      </c>
      <c r="K38" s="61">
        <f t="shared" si="15"/>
        <v>1.0123828206277451E-4</v>
      </c>
    </row>
    <row r="39" spans="1:18" x14ac:dyDescent="0.2">
      <c r="A39" s="56">
        <v>73</v>
      </c>
      <c r="B39" s="60" t="s">
        <v>215</v>
      </c>
      <c r="C39" s="60" t="s">
        <v>354</v>
      </c>
      <c r="D39" s="60">
        <v>11146825</v>
      </c>
      <c r="E39" s="60">
        <v>2686208</v>
      </c>
      <c r="F39" s="60">
        <f t="shared" si="10"/>
        <v>398</v>
      </c>
      <c r="G39" s="60">
        <f t="shared" si="11"/>
        <v>54</v>
      </c>
      <c r="H39" s="60">
        <f t="shared" si="12"/>
        <v>452</v>
      </c>
      <c r="I39" s="61">
        <f t="shared" si="13"/>
        <v>1.6555616472089644E-5</v>
      </c>
      <c r="J39" s="61">
        <f t="shared" si="14"/>
        <v>4.0134554811166917E-5</v>
      </c>
      <c r="K39" s="61">
        <f t="shared" si="15"/>
        <v>1.7805332098200031E-5</v>
      </c>
      <c r="P39" s="69"/>
    </row>
    <row r="40" spans="1:18" x14ac:dyDescent="0.2">
      <c r="A40" s="56">
        <v>5</v>
      </c>
      <c r="B40" s="60" t="s">
        <v>213</v>
      </c>
      <c r="C40" s="60" t="s">
        <v>5</v>
      </c>
      <c r="D40" s="60">
        <v>13853021</v>
      </c>
      <c r="E40" s="60">
        <v>3424572</v>
      </c>
      <c r="F40" s="60">
        <f t="shared" si="10"/>
        <v>1097669</v>
      </c>
      <c r="G40" s="60">
        <f t="shared" si="11"/>
        <v>14222</v>
      </c>
      <c r="H40" s="60">
        <f t="shared" si="12"/>
        <v>1111891</v>
      </c>
      <c r="I40" s="61">
        <f t="shared" si="13"/>
        <v>0.28812977834616132</v>
      </c>
      <c r="J40" s="61">
        <f t="shared" si="14"/>
        <v>7.6761984952017012E-2</v>
      </c>
      <c r="K40" s="61">
        <f t="shared" si="15"/>
        <v>0.27832706034782279</v>
      </c>
    </row>
    <row r="41" spans="1:18" x14ac:dyDescent="0.2">
      <c r="A41" s="56">
        <v>54</v>
      </c>
      <c r="B41" s="60" t="s">
        <v>213</v>
      </c>
      <c r="C41" s="60" t="s">
        <v>51</v>
      </c>
      <c r="D41" s="60">
        <v>173160</v>
      </c>
      <c r="E41" s="60">
        <v>49008</v>
      </c>
      <c r="F41" s="60">
        <f t="shared" si="10"/>
        <v>685185</v>
      </c>
      <c r="G41" s="60">
        <f t="shared" si="11"/>
        <v>1746</v>
      </c>
      <c r="H41" s="60">
        <f t="shared" si="12"/>
        <v>686931</v>
      </c>
      <c r="I41" s="61">
        <f t="shared" si="13"/>
        <v>0.1798558601692446</v>
      </c>
      <c r="J41" s="61">
        <f t="shared" si="14"/>
        <v>9.423880307004761E-3</v>
      </c>
      <c r="K41" s="61">
        <f t="shared" si="15"/>
        <v>0.17195164444337641</v>
      </c>
    </row>
    <row r="42" spans="1:18" ht="21" x14ac:dyDescent="0.2">
      <c r="A42" s="56">
        <v>37</v>
      </c>
      <c r="B42" s="60" t="s">
        <v>213</v>
      </c>
      <c r="C42" s="60" t="s">
        <v>37</v>
      </c>
      <c r="D42" s="60">
        <v>11146825</v>
      </c>
      <c r="E42" s="60">
        <v>2686208</v>
      </c>
      <c r="F42" s="60">
        <f t="shared" si="10"/>
        <v>279997</v>
      </c>
      <c r="G42" s="60">
        <f t="shared" si="11"/>
        <v>11440</v>
      </c>
      <c r="H42" s="60">
        <f t="shared" si="12"/>
        <v>291437</v>
      </c>
      <c r="I42" s="61">
        <f t="shared" si="13"/>
        <v>7.3497086596770192E-2</v>
      </c>
      <c r="J42" s="61">
        <f t="shared" si="14"/>
        <v>6.1746386433066701E-2</v>
      </c>
      <c r="K42" s="61">
        <f t="shared" si="15"/>
        <v>7.2952118046272899E-2</v>
      </c>
    </row>
    <row r="43" spans="1:18" ht="21" x14ac:dyDescent="0.2">
      <c r="A43" s="56">
        <v>26</v>
      </c>
      <c r="B43" s="60" t="s">
        <v>213</v>
      </c>
      <c r="C43" s="60" t="s">
        <v>26</v>
      </c>
      <c r="D43" s="60">
        <v>2746461</v>
      </c>
      <c r="E43" s="60">
        <v>809532</v>
      </c>
      <c r="F43" s="60">
        <f t="shared" si="10"/>
        <v>258387</v>
      </c>
      <c r="G43" s="60">
        <f t="shared" si="11"/>
        <v>22264</v>
      </c>
      <c r="H43" s="60">
        <f t="shared" si="12"/>
        <v>280651</v>
      </c>
      <c r="I43" s="61">
        <f t="shared" si="13"/>
        <v>6.7824625672702421E-2</v>
      </c>
      <c r="J43" s="61">
        <f t="shared" si="14"/>
        <v>0.12016796744281442</v>
      </c>
      <c r="K43" s="61">
        <f t="shared" si="15"/>
        <v>7.0252181026446661E-2</v>
      </c>
    </row>
    <row r="44" spans="1:18" x14ac:dyDescent="0.2">
      <c r="A44" s="56">
        <v>24</v>
      </c>
      <c r="B44" s="60" t="s">
        <v>213</v>
      </c>
      <c r="C44" s="60" t="s">
        <v>24</v>
      </c>
      <c r="D44" s="60">
        <v>173160</v>
      </c>
      <c r="E44" s="60">
        <v>49008</v>
      </c>
      <c r="F44" s="60">
        <f t="shared" si="10"/>
        <v>231943</v>
      </c>
      <c r="G44" s="60">
        <f t="shared" si="11"/>
        <v>7921</v>
      </c>
      <c r="H44" s="60">
        <f t="shared" si="12"/>
        <v>239864</v>
      </c>
      <c r="I44" s="61">
        <f t="shared" si="13"/>
        <v>6.0883276451228645E-2</v>
      </c>
      <c r="J44" s="61">
        <f t="shared" si="14"/>
        <v>4.2752895711216897E-2</v>
      </c>
      <c r="K44" s="61">
        <f t="shared" si="15"/>
        <v>6.0042434018505557E-2</v>
      </c>
    </row>
    <row r="45" spans="1:18" x14ac:dyDescent="0.2">
      <c r="A45" s="56">
        <v>50</v>
      </c>
      <c r="B45" s="60" t="s">
        <v>213</v>
      </c>
      <c r="C45" s="60" t="s">
        <v>48</v>
      </c>
      <c r="D45" s="60">
        <v>13853021</v>
      </c>
      <c r="E45" s="60">
        <v>3424572</v>
      </c>
      <c r="F45" s="60">
        <f t="shared" si="10"/>
        <v>189986</v>
      </c>
      <c r="G45" s="60">
        <f t="shared" si="11"/>
        <v>1097</v>
      </c>
      <c r="H45" s="60">
        <f t="shared" si="12"/>
        <v>191083</v>
      </c>
      <c r="I45" s="61">
        <f t="shared" si="13"/>
        <v>4.9869882513648295E-2</v>
      </c>
      <c r="J45" s="61">
        <f t="shared" si="14"/>
        <v>5.9209603074365531E-3</v>
      </c>
      <c r="K45" s="61">
        <f t="shared" si="15"/>
        <v>4.7831639677309218E-2</v>
      </c>
    </row>
    <row r="46" spans="1:18" x14ac:dyDescent="0.2">
      <c r="A46" s="56">
        <v>8</v>
      </c>
      <c r="B46" s="60" t="s">
        <v>213</v>
      </c>
      <c r="C46" s="60" t="s">
        <v>8</v>
      </c>
      <c r="D46" s="60">
        <v>11146825</v>
      </c>
      <c r="E46" s="60">
        <v>2686208</v>
      </c>
      <c r="F46" s="60">
        <f t="shared" si="10"/>
        <v>148530</v>
      </c>
      <c r="G46" s="60">
        <f t="shared" si="11"/>
        <v>31594</v>
      </c>
      <c r="H46" s="60">
        <f t="shared" si="12"/>
        <v>180124</v>
      </c>
      <c r="I46" s="61">
        <f t="shared" si="13"/>
        <v>3.8987997272178901E-2</v>
      </c>
      <c r="J46" s="61">
        <f t="shared" si="14"/>
        <v>0.17052581581873333</v>
      </c>
      <c r="K46" s="61">
        <f t="shared" si="15"/>
        <v>4.5088397530055759E-2</v>
      </c>
    </row>
    <row r="47" spans="1:18" x14ac:dyDescent="0.2">
      <c r="A47" s="56">
        <v>27</v>
      </c>
      <c r="B47" s="60" t="s">
        <v>213</v>
      </c>
      <c r="C47" s="60" t="s">
        <v>27</v>
      </c>
      <c r="D47" s="60">
        <v>13853021</v>
      </c>
      <c r="E47" s="60">
        <v>3424572</v>
      </c>
      <c r="F47" s="60">
        <f t="shared" si="10"/>
        <v>170634</v>
      </c>
      <c r="G47" s="60">
        <f t="shared" si="11"/>
        <v>1814</v>
      </c>
      <c r="H47" s="60">
        <f t="shared" si="12"/>
        <v>172448</v>
      </c>
      <c r="I47" s="61">
        <f t="shared" si="13"/>
        <v>4.479012944550579E-2</v>
      </c>
      <c r="J47" s="61">
        <f t="shared" si="14"/>
        <v>9.7909042823062058E-3</v>
      </c>
      <c r="K47" s="61">
        <f t="shared" si="15"/>
        <v>4.3166951529296796E-2</v>
      </c>
    </row>
    <row r="48" spans="1:18" ht="21" x14ac:dyDescent="0.2">
      <c r="A48" s="56">
        <v>49</v>
      </c>
      <c r="B48" s="60" t="s">
        <v>213</v>
      </c>
      <c r="C48" s="60" t="s">
        <v>47</v>
      </c>
      <c r="D48" s="60">
        <v>13853021</v>
      </c>
      <c r="E48" s="60">
        <v>3424572</v>
      </c>
      <c r="F48" s="60">
        <f t="shared" si="10"/>
        <v>154066</v>
      </c>
      <c r="G48" s="60">
        <f t="shared" si="11"/>
        <v>2344</v>
      </c>
      <c r="H48" s="60">
        <f t="shared" si="12"/>
        <v>156410</v>
      </c>
      <c r="I48" s="61">
        <f t="shared" si="13"/>
        <v>4.0441155239584692E-2</v>
      </c>
      <c r="J48" s="61">
        <f t="shared" si="14"/>
        <v>1.2651532325096883E-2</v>
      </c>
      <c r="K48" s="61">
        <f t="shared" si="15"/>
        <v>3.9152340930003894E-2</v>
      </c>
    </row>
    <row r="49" spans="1:11" ht="21" x14ac:dyDescent="0.2">
      <c r="A49" s="56">
        <v>35</v>
      </c>
      <c r="B49" s="60" t="s">
        <v>213</v>
      </c>
      <c r="C49" s="60" t="s">
        <v>35</v>
      </c>
      <c r="D49" s="60">
        <v>6537303</v>
      </c>
      <c r="E49" s="60">
        <v>1897252</v>
      </c>
      <c r="F49" s="60">
        <f t="shared" si="10"/>
        <v>97222</v>
      </c>
      <c r="G49" s="60">
        <f t="shared" si="11"/>
        <v>12090</v>
      </c>
      <c r="H49" s="60">
        <f t="shared" si="12"/>
        <v>109312</v>
      </c>
      <c r="I49" s="61">
        <f t="shared" si="13"/>
        <v>2.5520036832934606E-2</v>
      </c>
      <c r="J49" s="61">
        <f t="shared" si="14"/>
        <v>6.5254703844036394E-2</v>
      </c>
      <c r="K49" s="61">
        <f t="shared" si="15"/>
        <v>2.7362832886264215E-2</v>
      </c>
    </row>
    <row r="50" spans="1:11" x14ac:dyDescent="0.2">
      <c r="A50" s="56">
        <v>2</v>
      </c>
      <c r="B50" s="60" t="s">
        <v>213</v>
      </c>
      <c r="C50" s="60" t="s">
        <v>2</v>
      </c>
      <c r="D50" s="60">
        <v>173160</v>
      </c>
      <c r="E50" s="60">
        <v>49008</v>
      </c>
      <c r="F50" s="60">
        <f t="shared" si="10"/>
        <v>86748</v>
      </c>
      <c r="G50" s="60">
        <f t="shared" si="11"/>
        <v>4778</v>
      </c>
      <c r="H50" s="60">
        <f t="shared" si="12"/>
        <v>91526</v>
      </c>
      <c r="I50" s="61">
        <f t="shared" si="13"/>
        <v>2.2770691357752476E-2</v>
      </c>
      <c r="J50" s="61">
        <f t="shared" si="14"/>
        <v>2.5788831676328033E-2</v>
      </c>
      <c r="K50" s="61">
        <f t="shared" si="15"/>
        <v>2.2910665276897491E-2</v>
      </c>
    </row>
    <row r="51" spans="1:11" x14ac:dyDescent="0.2">
      <c r="A51" s="56">
        <v>1</v>
      </c>
      <c r="B51" s="60" t="s">
        <v>213</v>
      </c>
      <c r="C51" s="60" t="s">
        <v>1</v>
      </c>
      <c r="D51" s="60">
        <v>13853021</v>
      </c>
      <c r="E51" s="60">
        <v>3424572</v>
      </c>
      <c r="F51" s="60">
        <f t="shared" si="10"/>
        <v>52958</v>
      </c>
      <c r="G51" s="60">
        <f t="shared" si="11"/>
        <v>4415</v>
      </c>
      <c r="H51" s="70">
        <f t="shared" si="12"/>
        <v>57373</v>
      </c>
      <c r="I51" s="61">
        <f t="shared" si="13"/>
        <v>1.3901072911466035E-2</v>
      </c>
      <c r="J51" s="61">
        <f t="shared" si="14"/>
        <v>2.3829571337586494E-2</v>
      </c>
      <c r="K51" s="61">
        <f t="shared" si="15"/>
        <v>1.4361532230529463E-2</v>
      </c>
    </row>
    <row r="52" spans="1:11" x14ac:dyDescent="0.2">
      <c r="A52" s="56">
        <v>28</v>
      </c>
      <c r="B52" s="60" t="s">
        <v>213</v>
      </c>
      <c r="C52" s="60" t="s">
        <v>28</v>
      </c>
      <c r="D52" s="60">
        <v>5170652</v>
      </c>
      <c r="E52" s="60">
        <v>1524248</v>
      </c>
      <c r="F52" s="60">
        <f t="shared" si="10"/>
        <v>48750</v>
      </c>
      <c r="G52" s="60">
        <f t="shared" si="11"/>
        <v>6834</v>
      </c>
      <c r="H52" s="60">
        <f t="shared" si="12"/>
        <v>55584</v>
      </c>
      <c r="I52" s="61">
        <f t="shared" si="13"/>
        <v>1.2796504861096892E-2</v>
      </c>
      <c r="J52" s="61">
        <f t="shared" si="14"/>
        <v>3.6885909517795266E-2</v>
      </c>
      <c r="K52" s="61">
        <f t="shared" si="15"/>
        <v>1.3913712155574045E-2</v>
      </c>
    </row>
    <row r="53" spans="1:11" ht="21" x14ac:dyDescent="0.2">
      <c r="A53" s="56">
        <v>44</v>
      </c>
      <c r="B53" s="60" t="s">
        <v>213</v>
      </c>
      <c r="C53" s="60" t="s">
        <v>172</v>
      </c>
      <c r="D53" s="60">
        <v>13853021</v>
      </c>
      <c r="E53" s="60">
        <v>3424572</v>
      </c>
      <c r="F53" s="60">
        <f t="shared" si="10"/>
        <v>31277</v>
      </c>
      <c r="G53" s="60">
        <f t="shared" si="11"/>
        <v>14928</v>
      </c>
      <c r="H53" s="60">
        <f t="shared" si="12"/>
        <v>46205</v>
      </c>
      <c r="I53" s="61">
        <f t="shared" si="13"/>
        <v>8.2099750264723586E-3</v>
      </c>
      <c r="J53" s="61">
        <f t="shared" si="14"/>
        <v>8.0572557401470249E-2</v>
      </c>
      <c r="K53" s="61">
        <f t="shared" si="15"/>
        <v>1.1565973484245444E-2</v>
      </c>
    </row>
    <row r="54" spans="1:11" x14ac:dyDescent="0.2">
      <c r="A54" s="56">
        <v>75</v>
      </c>
      <c r="B54" s="60" t="s">
        <v>213</v>
      </c>
      <c r="C54" s="60" t="s">
        <v>356</v>
      </c>
      <c r="D54" s="60">
        <v>11146825</v>
      </c>
      <c r="E54" s="60">
        <v>2686208</v>
      </c>
      <c r="F54" s="60">
        <f t="shared" si="10"/>
        <v>19021</v>
      </c>
      <c r="G54" s="60">
        <f t="shared" si="11"/>
        <v>18498</v>
      </c>
      <c r="H54" s="60">
        <f t="shared" si="12"/>
        <v>37519</v>
      </c>
      <c r="I54" s="61">
        <f t="shared" si="13"/>
        <v>4.9928680812907486E-3</v>
      </c>
      <c r="J54" s="61">
        <f t="shared" si="14"/>
        <v>9.9841316104796143E-2</v>
      </c>
      <c r="K54" s="61">
        <f t="shared" si="15"/>
        <v>9.3917056412813511E-3</v>
      </c>
    </row>
    <row r="55" spans="1:11" x14ac:dyDescent="0.2">
      <c r="A55" s="56">
        <v>12</v>
      </c>
      <c r="B55" s="60" t="s">
        <v>213</v>
      </c>
      <c r="C55" s="60" t="s">
        <v>12</v>
      </c>
      <c r="D55" s="60">
        <v>1639063</v>
      </c>
      <c r="E55" s="60">
        <v>172339</v>
      </c>
      <c r="F55" s="60">
        <f t="shared" si="10"/>
        <v>32973</v>
      </c>
      <c r="G55" s="60">
        <f t="shared" si="11"/>
        <v>2476</v>
      </c>
      <c r="H55" s="60">
        <f t="shared" si="12"/>
        <v>35449</v>
      </c>
      <c r="I55" s="61">
        <f t="shared" si="13"/>
        <v>8.6551621494348283E-3</v>
      </c>
      <c r="J55" s="61">
        <f t="shared" si="14"/>
        <v>1.3363990630093806E-2</v>
      </c>
      <c r="K55" s="61">
        <f t="shared" si="15"/>
        <v>8.8735460240886646E-3</v>
      </c>
    </row>
    <row r="56" spans="1:11" ht="21" x14ac:dyDescent="0.2">
      <c r="A56" s="56">
        <v>40</v>
      </c>
      <c r="B56" s="60" t="s">
        <v>213</v>
      </c>
      <c r="C56" s="60" t="s">
        <v>40</v>
      </c>
      <c r="D56" s="60">
        <v>173160</v>
      </c>
      <c r="E56" s="60">
        <v>49008</v>
      </c>
      <c r="F56" s="60">
        <f t="shared" si="10"/>
        <v>29371</v>
      </c>
      <c r="G56" s="60">
        <f t="shared" si="11"/>
        <v>3534</v>
      </c>
      <c r="H56" s="60">
        <f t="shared" si="12"/>
        <v>32905</v>
      </c>
      <c r="I56" s="61">
        <f t="shared" si="13"/>
        <v>7.7096644979543971E-3</v>
      </c>
      <c r="J56" s="61">
        <f t="shared" si="14"/>
        <v>1.9074451892872178E-2</v>
      </c>
      <c r="K56" s="61">
        <f t="shared" si="15"/>
        <v>8.236735364118522E-3</v>
      </c>
    </row>
    <row r="57" spans="1:11" x14ac:dyDescent="0.2">
      <c r="A57" s="56">
        <v>70</v>
      </c>
      <c r="B57" s="60" t="s">
        <v>213</v>
      </c>
      <c r="C57" s="60" t="s">
        <v>351</v>
      </c>
      <c r="D57" s="60">
        <v>11146825</v>
      </c>
      <c r="E57" s="60">
        <v>2686208</v>
      </c>
      <c r="F57" s="60">
        <f t="shared" si="10"/>
        <v>29457</v>
      </c>
      <c r="G57" s="60">
        <f t="shared" si="11"/>
        <v>2677</v>
      </c>
      <c r="H57" s="60">
        <f t="shared" si="12"/>
        <v>32134</v>
      </c>
      <c r="I57" s="61">
        <f t="shared" si="13"/>
        <v>7.7322388449914082E-3</v>
      </c>
      <c r="J57" s="61">
        <f t="shared" si="14"/>
        <v>1.4448870321793667E-2</v>
      </c>
      <c r="K57" s="61">
        <f t="shared" si="15"/>
        <v>8.0437396806134209E-3</v>
      </c>
    </row>
    <row r="58" spans="1:11" x14ac:dyDescent="0.2">
      <c r="A58" s="56">
        <v>16</v>
      </c>
      <c r="B58" s="60" t="s">
        <v>213</v>
      </c>
      <c r="C58" s="60" t="s">
        <v>16</v>
      </c>
      <c r="D58" s="60">
        <v>5170652</v>
      </c>
      <c r="E58" s="60">
        <v>1524248</v>
      </c>
      <c r="F58" s="60">
        <f t="shared" si="10"/>
        <v>20018</v>
      </c>
      <c r="G58" s="60">
        <f t="shared" si="11"/>
        <v>3559</v>
      </c>
      <c r="H58" s="60">
        <f t="shared" si="12"/>
        <v>23577</v>
      </c>
      <c r="I58" s="61">
        <f t="shared" si="13"/>
        <v>5.2545730114756427E-3</v>
      </c>
      <c r="J58" s="61">
        <f t="shared" si="14"/>
        <v>1.9209387177909473E-2</v>
      </c>
      <c r="K58" s="61">
        <f t="shared" si="15"/>
        <v>5.9017629442280018E-3</v>
      </c>
    </row>
    <row r="59" spans="1:11" x14ac:dyDescent="0.2">
      <c r="A59" s="56">
        <v>57</v>
      </c>
      <c r="B59" s="60" t="s">
        <v>213</v>
      </c>
      <c r="C59" s="60" t="s">
        <v>196</v>
      </c>
      <c r="D59" s="60">
        <v>173160</v>
      </c>
      <c r="E59" s="60">
        <v>49008</v>
      </c>
      <c r="F59" s="60">
        <f t="shared" si="10"/>
        <v>22222</v>
      </c>
      <c r="G59" s="60">
        <f t="shared" si="11"/>
        <v>1334</v>
      </c>
      <c r="H59" s="60">
        <f t="shared" si="12"/>
        <v>23556</v>
      </c>
      <c r="I59" s="61">
        <f t="shared" si="13"/>
        <v>5.8331062774009262E-3</v>
      </c>
      <c r="J59" s="61">
        <f t="shared" si="14"/>
        <v>7.2001468095901208E-3</v>
      </c>
      <c r="K59" s="61">
        <f t="shared" si="15"/>
        <v>5.8965062524593808E-3</v>
      </c>
    </row>
    <row r="60" spans="1:11" x14ac:dyDescent="0.2">
      <c r="A60" s="56">
        <v>59</v>
      </c>
      <c r="B60" s="60" t="s">
        <v>213</v>
      </c>
      <c r="C60" s="60" t="s">
        <v>198</v>
      </c>
      <c r="D60" s="60">
        <v>173160</v>
      </c>
      <c r="E60" s="60">
        <v>49008</v>
      </c>
      <c r="F60" s="60">
        <f t="shared" si="10"/>
        <v>19989</v>
      </c>
      <c r="G60" s="60">
        <f t="shared" si="11"/>
        <v>1558</v>
      </c>
      <c r="H60" s="60">
        <f t="shared" si="12"/>
        <v>21547</v>
      </c>
      <c r="I60" s="61">
        <f t="shared" si="13"/>
        <v>5.2469607316608371E-3</v>
      </c>
      <c r="J60" s="61">
        <f t="shared" si="14"/>
        <v>8.4091669635242942E-3</v>
      </c>
      <c r="K60" s="61">
        <f t="shared" si="15"/>
        <v>5.3936160732612612E-3</v>
      </c>
    </row>
    <row r="61" spans="1:11" x14ac:dyDescent="0.2">
      <c r="A61" s="56">
        <v>48</v>
      </c>
      <c r="B61" s="60" t="s">
        <v>213</v>
      </c>
      <c r="C61" s="60" t="s">
        <v>46</v>
      </c>
      <c r="D61" s="60">
        <v>13853021</v>
      </c>
      <c r="E61" s="60">
        <v>3424572</v>
      </c>
      <c r="F61" s="60">
        <f t="shared" si="10"/>
        <v>17390</v>
      </c>
      <c r="G61" s="60">
        <f t="shared" si="11"/>
        <v>1204</v>
      </c>
      <c r="H61" s="60">
        <f t="shared" si="12"/>
        <v>18594</v>
      </c>
      <c r="I61" s="61">
        <f t="shared" si="13"/>
        <v>4.5647429648097426E-3</v>
      </c>
      <c r="J61" s="61">
        <f t="shared" si="14"/>
        <v>6.4984833273961807E-3</v>
      </c>
      <c r="K61" s="61">
        <f t="shared" si="15"/>
        <v>4.6544250831308254E-3</v>
      </c>
    </row>
    <row r="62" spans="1:11" ht="31.5" x14ac:dyDescent="0.2">
      <c r="A62" s="56">
        <v>43</v>
      </c>
      <c r="B62" s="60" t="s">
        <v>213</v>
      </c>
      <c r="C62" s="60" t="s">
        <v>169</v>
      </c>
      <c r="D62" s="60">
        <v>11146825</v>
      </c>
      <c r="E62" s="60">
        <v>2686208</v>
      </c>
      <c r="F62" s="60">
        <f t="shared" si="10"/>
        <v>14642</v>
      </c>
      <c r="G62" s="60">
        <f t="shared" si="11"/>
        <v>2785</v>
      </c>
      <c r="H62" s="60">
        <f t="shared" si="12"/>
        <v>17427</v>
      </c>
      <c r="I62" s="61">
        <f t="shared" si="13"/>
        <v>3.8434138292549888E-3</v>
      </c>
      <c r="J62" s="61">
        <f t="shared" si="14"/>
        <v>1.5031790753154787E-2</v>
      </c>
      <c r="K62" s="61">
        <f t="shared" si="15"/>
        <v>4.3623032119888619E-3</v>
      </c>
    </row>
    <row r="63" spans="1:11" x14ac:dyDescent="0.2">
      <c r="A63" s="56">
        <v>78</v>
      </c>
      <c r="B63" s="60" t="s">
        <v>213</v>
      </c>
      <c r="C63" s="60" t="s">
        <v>359</v>
      </c>
      <c r="D63" s="60">
        <v>13853021</v>
      </c>
      <c r="E63" s="60">
        <v>3424572</v>
      </c>
      <c r="F63" s="60">
        <f t="shared" si="10"/>
        <v>10284</v>
      </c>
      <c r="G63" s="60">
        <f t="shared" si="11"/>
        <v>2964</v>
      </c>
      <c r="H63" s="60">
        <f t="shared" si="12"/>
        <v>13248</v>
      </c>
      <c r="I63" s="61">
        <f t="shared" si="13"/>
        <v>2.6994719177747782E-3</v>
      </c>
      <c r="J63" s="61">
        <f t="shared" si="14"/>
        <v>1.5997927394021828E-2</v>
      </c>
      <c r="K63" s="61">
        <f t="shared" si="15"/>
        <v>3.3162215500331924E-3</v>
      </c>
    </row>
    <row r="64" spans="1:11" x14ac:dyDescent="0.2">
      <c r="A64" s="56">
        <v>9</v>
      </c>
      <c r="B64" s="60" t="s">
        <v>213</v>
      </c>
      <c r="C64" s="60" t="s">
        <v>9</v>
      </c>
      <c r="D64" s="60">
        <v>173160</v>
      </c>
      <c r="E64" s="60">
        <v>49008</v>
      </c>
      <c r="F64" s="60">
        <f t="shared" si="10"/>
        <v>10587</v>
      </c>
      <c r="G64" s="60">
        <f t="shared" si="11"/>
        <v>426</v>
      </c>
      <c r="H64" s="60">
        <f t="shared" si="12"/>
        <v>11013</v>
      </c>
      <c r="I64" s="61">
        <f t="shared" si="13"/>
        <v>2.7790071172191346E-3</v>
      </c>
      <c r="J64" s="61">
        <f t="shared" si="14"/>
        <v>2.2992972570355257E-3</v>
      </c>
      <c r="K64" s="61">
        <f t="shared" si="15"/>
        <v>2.7567593546584802E-3</v>
      </c>
    </row>
    <row r="65" spans="1:11" ht="21" x14ac:dyDescent="0.2">
      <c r="A65" s="56">
        <v>10</v>
      </c>
      <c r="B65" s="60" t="s">
        <v>213</v>
      </c>
      <c r="C65" s="60" t="s">
        <v>10</v>
      </c>
      <c r="D65" s="60">
        <v>4797118</v>
      </c>
      <c r="E65" s="60">
        <v>1285054</v>
      </c>
      <c r="F65" s="60">
        <f t="shared" si="10"/>
        <v>8718</v>
      </c>
      <c r="G65" s="60">
        <f t="shared" si="11"/>
        <v>1868</v>
      </c>
      <c r="H65" s="60">
        <f t="shared" si="12"/>
        <v>10586</v>
      </c>
      <c r="I65" s="61">
        <f t="shared" si="13"/>
        <v>2.2884088077752352E-3</v>
      </c>
      <c r="J65" s="61">
        <f t="shared" si="14"/>
        <v>1.0082364497986766E-2</v>
      </c>
      <c r="K65" s="61">
        <f t="shared" si="15"/>
        <v>2.6498732886965108E-3</v>
      </c>
    </row>
    <row r="66" spans="1:11" x14ac:dyDescent="0.2">
      <c r="A66" s="56">
        <v>55</v>
      </c>
      <c r="B66" s="60" t="s">
        <v>213</v>
      </c>
      <c r="C66" s="60" t="s">
        <v>52</v>
      </c>
      <c r="D66" s="60">
        <v>13853021</v>
      </c>
      <c r="E66" s="60">
        <v>3424572</v>
      </c>
      <c r="F66" s="60">
        <f t="shared" ref="F66:F81" si="16">IF(ISNA(VLOOKUP(A66,CASOS,2,0)),0,VLOOKUP(A66,CASOS,2,0))</f>
        <v>9553</v>
      </c>
      <c r="G66" s="60">
        <f t="shared" ref="G66:G81" si="17">IF(ISNA(VLOOKUP(A66,CASOS,3,0)),0,VLOOKUP(A66,CASOS,3,0))</f>
        <v>666</v>
      </c>
      <c r="H66" s="60">
        <f t="shared" ref="H66:H81" si="18">+G66+F66</f>
        <v>10219</v>
      </c>
      <c r="I66" s="61">
        <f t="shared" ref="I66:I81" si="19">+F66/VLOOKUP($B66,$M$2:$P$4,2,0)</f>
        <v>2.5075899679601766E-3</v>
      </c>
      <c r="J66" s="61">
        <f t="shared" ref="J66:J81" si="20">+G66/VLOOKUP($B66,$M$2:$P$4,3,0)</f>
        <v>3.5946759933935687E-3</v>
      </c>
      <c r="K66" s="61">
        <f t="shared" ref="K66:K81" si="21">+H66/VLOOKUP($B66,$M$2:$P$4,4,0)</f>
        <v>2.5580063420734597E-3</v>
      </c>
    </row>
    <row r="67" spans="1:11" ht="21" x14ac:dyDescent="0.2">
      <c r="A67" s="56">
        <v>42</v>
      </c>
      <c r="B67" s="60" t="s">
        <v>213</v>
      </c>
      <c r="C67" s="60" t="s">
        <v>42</v>
      </c>
      <c r="D67" s="60">
        <v>13853021</v>
      </c>
      <c r="E67" s="60">
        <v>3424572</v>
      </c>
      <c r="F67" s="60">
        <f t="shared" si="16"/>
        <v>8543</v>
      </c>
      <c r="G67" s="60">
        <f t="shared" si="17"/>
        <v>941</v>
      </c>
      <c r="H67" s="60">
        <f t="shared" si="18"/>
        <v>9484</v>
      </c>
      <c r="I67" s="61">
        <f t="shared" si="19"/>
        <v>2.2424726364789899E-3</v>
      </c>
      <c r="J67" s="61">
        <f t="shared" si="20"/>
        <v>5.0789641288038253E-3</v>
      </c>
      <c r="K67" s="61">
        <f t="shared" si="21"/>
        <v>2.3740221301717084E-3</v>
      </c>
    </row>
    <row r="68" spans="1:11" x14ac:dyDescent="0.2">
      <c r="A68" s="56">
        <v>58</v>
      </c>
      <c r="B68" s="60" t="s">
        <v>213</v>
      </c>
      <c r="C68" s="60" t="s">
        <v>197</v>
      </c>
      <c r="D68" s="60">
        <v>173160</v>
      </c>
      <c r="E68" s="60">
        <v>49008</v>
      </c>
      <c r="F68" s="60">
        <f t="shared" si="16"/>
        <v>8168</v>
      </c>
      <c r="G68" s="60">
        <f t="shared" si="17"/>
        <v>1292</v>
      </c>
      <c r="H68" s="60">
        <f t="shared" si="18"/>
        <v>9460</v>
      </c>
      <c r="I68" s="61">
        <f t="shared" si="19"/>
        <v>2.1440379837013215E-3</v>
      </c>
      <c r="J68" s="61">
        <f t="shared" si="20"/>
        <v>6.9734555307274628E-3</v>
      </c>
      <c r="K68" s="61">
        <f t="shared" si="21"/>
        <v>2.3680144824361413E-3</v>
      </c>
    </row>
    <row r="69" spans="1:11" ht="21" x14ac:dyDescent="0.2">
      <c r="A69" s="56">
        <v>74</v>
      </c>
      <c r="B69" s="60" t="s">
        <v>213</v>
      </c>
      <c r="C69" s="60" t="s">
        <v>355</v>
      </c>
      <c r="D69" s="60">
        <v>11146825</v>
      </c>
      <c r="E69" s="60">
        <v>2686208</v>
      </c>
      <c r="F69" s="60">
        <f t="shared" si="16"/>
        <v>5868</v>
      </c>
      <c r="G69" s="60">
        <f t="shared" si="17"/>
        <v>767</v>
      </c>
      <c r="H69" s="60">
        <f t="shared" si="18"/>
        <v>6635</v>
      </c>
      <c r="I69" s="61">
        <f t="shared" si="19"/>
        <v>1.5403054466649553E-3</v>
      </c>
      <c r="J69" s="61">
        <f t="shared" si="20"/>
        <v>4.1398145449442446E-3</v>
      </c>
      <c r="K69" s="61">
        <f t="shared" si="21"/>
        <v>1.6608642802287312E-3</v>
      </c>
    </row>
    <row r="70" spans="1:11" x14ac:dyDescent="0.2">
      <c r="A70" s="56">
        <v>13</v>
      </c>
      <c r="B70" s="60" t="s">
        <v>213</v>
      </c>
      <c r="C70" s="60" t="s">
        <v>13</v>
      </c>
      <c r="D70" s="60">
        <v>173160</v>
      </c>
      <c r="E70" s="60">
        <v>49008</v>
      </c>
      <c r="F70" s="60">
        <f t="shared" si="16"/>
        <v>5055</v>
      </c>
      <c r="G70" s="60">
        <f t="shared" si="17"/>
        <v>717</v>
      </c>
      <c r="H70" s="60">
        <f t="shared" si="18"/>
        <v>5772</v>
      </c>
      <c r="I70" s="61">
        <f t="shared" si="19"/>
        <v>1.3268991194429701E-3</v>
      </c>
      <c r="J70" s="61">
        <f t="shared" si="20"/>
        <v>3.8699439748696527E-3</v>
      </c>
      <c r="K70" s="61">
        <f t="shared" si="21"/>
        <v>1.4448392804039542E-3</v>
      </c>
    </row>
    <row r="71" spans="1:11" ht="31.5" x14ac:dyDescent="0.2">
      <c r="A71" s="56">
        <v>79</v>
      </c>
      <c r="B71" s="60" t="s">
        <v>213</v>
      </c>
      <c r="C71" s="60" t="s">
        <v>360</v>
      </c>
      <c r="D71" s="60">
        <v>11146825</v>
      </c>
      <c r="E71" s="60">
        <v>2686208</v>
      </c>
      <c r="F71" s="60">
        <f t="shared" si="16"/>
        <v>3842</v>
      </c>
      <c r="G71" s="60">
        <f t="shared" si="17"/>
        <v>369</v>
      </c>
      <c r="H71" s="60">
        <f t="shared" si="18"/>
        <v>4211</v>
      </c>
      <c r="I71" s="61">
        <f t="shared" si="19"/>
        <v>1.0084958292581388E-3</v>
      </c>
      <c r="J71" s="61">
        <f t="shared" si="20"/>
        <v>1.9916448071504904E-3</v>
      </c>
      <c r="K71" s="61">
        <f t="shared" si="21"/>
        <v>1.0540918589364262E-3</v>
      </c>
    </row>
    <row r="72" spans="1:11" ht="21" x14ac:dyDescent="0.2">
      <c r="A72" s="56">
        <v>77</v>
      </c>
      <c r="B72" s="60" t="s">
        <v>213</v>
      </c>
      <c r="C72" s="60" t="s">
        <v>358</v>
      </c>
      <c r="D72" s="60">
        <v>349457</v>
      </c>
      <c r="E72" s="60">
        <v>99116</v>
      </c>
      <c r="F72" s="60">
        <f t="shared" si="16"/>
        <v>581</v>
      </c>
      <c r="G72" s="60">
        <f t="shared" si="17"/>
        <v>152</v>
      </c>
      <c r="H72" s="60">
        <f t="shared" si="18"/>
        <v>733</v>
      </c>
      <c r="I72" s="61">
        <f t="shared" si="19"/>
        <v>1.5250808870353425E-4</v>
      </c>
      <c r="J72" s="61">
        <f t="shared" si="20"/>
        <v>8.204065330267604E-4</v>
      </c>
      <c r="K72" s="61">
        <f t="shared" si="21"/>
        <v>1.8348357459045366E-4</v>
      </c>
    </row>
    <row r="73" spans="1:11" x14ac:dyDescent="0.2">
      <c r="A73" s="56">
        <v>3</v>
      </c>
      <c r="B73" s="60" t="s">
        <v>214</v>
      </c>
      <c r="C73" s="60" t="s">
        <v>3</v>
      </c>
      <c r="D73" s="60">
        <v>5976173</v>
      </c>
      <c r="E73" s="60">
        <v>1161960</v>
      </c>
      <c r="F73" s="60">
        <f t="shared" si="16"/>
        <v>4743257</v>
      </c>
      <c r="G73" s="60">
        <f t="shared" si="17"/>
        <v>18086</v>
      </c>
      <c r="H73" s="60">
        <f t="shared" si="18"/>
        <v>4761343</v>
      </c>
      <c r="I73" s="61">
        <f t="shared" si="19"/>
        <v>0.78076248197578335</v>
      </c>
      <c r="J73" s="61">
        <f t="shared" si="20"/>
        <v>5.8710866996481113E-2</v>
      </c>
      <c r="K73" s="61">
        <f t="shared" si="21"/>
        <v>0.74591647590586052</v>
      </c>
    </row>
    <row r="74" spans="1:11" x14ac:dyDescent="0.2">
      <c r="A74" s="56">
        <v>34</v>
      </c>
      <c r="B74" s="60" t="s">
        <v>214</v>
      </c>
      <c r="C74" s="60" t="s">
        <v>34</v>
      </c>
      <c r="D74" s="60">
        <v>11146825</v>
      </c>
      <c r="E74" s="60">
        <v>2686208</v>
      </c>
      <c r="F74" s="60">
        <f t="shared" si="16"/>
        <v>1164938</v>
      </c>
      <c r="G74" s="60">
        <f t="shared" si="17"/>
        <v>264167</v>
      </c>
      <c r="H74" s="60">
        <f t="shared" si="18"/>
        <v>1429105</v>
      </c>
      <c r="I74" s="61">
        <f t="shared" si="19"/>
        <v>0.19175429124500426</v>
      </c>
      <c r="J74" s="61">
        <f t="shared" si="20"/>
        <v>0.85754028540635996</v>
      </c>
      <c r="K74" s="61">
        <f t="shared" si="21"/>
        <v>0.22388493441859678</v>
      </c>
    </row>
    <row r="75" spans="1:11" x14ac:dyDescent="0.2">
      <c r="A75" s="56">
        <v>25</v>
      </c>
      <c r="B75" s="60" t="s">
        <v>214</v>
      </c>
      <c r="C75" s="60" t="s">
        <v>25</v>
      </c>
      <c r="D75" s="60">
        <v>11146825</v>
      </c>
      <c r="E75" s="60">
        <v>2686208</v>
      </c>
      <c r="F75" s="60">
        <f t="shared" si="16"/>
        <v>69186</v>
      </c>
      <c r="G75" s="60">
        <f t="shared" si="17"/>
        <v>7207</v>
      </c>
      <c r="H75" s="60">
        <f t="shared" si="18"/>
        <v>76393</v>
      </c>
      <c r="I75" s="61">
        <f t="shared" si="19"/>
        <v>1.1388342035436103E-2</v>
      </c>
      <c r="J75" s="61">
        <f t="shared" si="20"/>
        <v>2.339540077649228E-2</v>
      </c>
      <c r="K75" s="61">
        <f t="shared" si="21"/>
        <v>1.196779928349552E-2</v>
      </c>
    </row>
    <row r="76" spans="1:11" x14ac:dyDescent="0.2">
      <c r="A76" s="56">
        <v>15</v>
      </c>
      <c r="B76" s="60" t="s">
        <v>214</v>
      </c>
      <c r="C76" s="60" t="s">
        <v>15</v>
      </c>
      <c r="D76" s="60">
        <v>13853021</v>
      </c>
      <c r="E76" s="60">
        <v>3424572</v>
      </c>
      <c r="F76" s="60">
        <f t="shared" si="16"/>
        <v>34947</v>
      </c>
      <c r="G76" s="60">
        <f t="shared" si="17"/>
        <v>3428</v>
      </c>
      <c r="H76" s="60">
        <f t="shared" si="18"/>
        <v>38375</v>
      </c>
      <c r="I76" s="61">
        <f t="shared" si="19"/>
        <v>5.752441087971346E-3</v>
      </c>
      <c r="J76" s="61">
        <f t="shared" si="20"/>
        <v>1.1127991378079025E-2</v>
      </c>
      <c r="K76" s="61">
        <f t="shared" si="21"/>
        <v>6.011863619757577E-3</v>
      </c>
    </row>
    <row r="77" spans="1:11" x14ac:dyDescent="0.2">
      <c r="A77" s="56">
        <v>17</v>
      </c>
      <c r="B77" s="60" t="s">
        <v>214</v>
      </c>
      <c r="C77" s="60" t="s">
        <v>17</v>
      </c>
      <c r="D77" s="60">
        <v>11146825</v>
      </c>
      <c r="E77" s="60">
        <v>2686208</v>
      </c>
      <c r="F77" s="60">
        <f t="shared" si="16"/>
        <v>23964</v>
      </c>
      <c r="G77" s="60">
        <f t="shared" si="17"/>
        <v>4082</v>
      </c>
      <c r="H77" s="60">
        <f t="shared" si="18"/>
        <v>28046</v>
      </c>
      <c r="I77" s="61">
        <f t="shared" si="19"/>
        <v>3.9445874676551727E-3</v>
      </c>
      <c r="J77" s="61">
        <f t="shared" si="20"/>
        <v>1.3251009569812889E-2</v>
      </c>
      <c r="K77" s="61">
        <f t="shared" si="21"/>
        <v>4.3937127577777461E-3</v>
      </c>
    </row>
    <row r="78" spans="1:11" x14ac:dyDescent="0.2">
      <c r="A78" s="56">
        <v>6</v>
      </c>
      <c r="B78" s="60" t="s">
        <v>214</v>
      </c>
      <c r="C78" s="60" t="s">
        <v>6</v>
      </c>
      <c r="D78" s="60">
        <v>13853021</v>
      </c>
      <c r="E78" s="60">
        <v>3424572</v>
      </c>
      <c r="F78" s="60">
        <f t="shared" si="16"/>
        <v>13172</v>
      </c>
      <c r="G78" s="60">
        <f t="shared" si="17"/>
        <v>7720</v>
      </c>
      <c r="H78" s="60">
        <f t="shared" si="18"/>
        <v>20892</v>
      </c>
      <c r="I78" s="61">
        <f t="shared" si="19"/>
        <v>2.1681733485208621E-3</v>
      </c>
      <c r="J78" s="61">
        <f t="shared" si="20"/>
        <v>2.5060704036980769E-2</v>
      </c>
      <c r="K78" s="61">
        <f t="shared" si="21"/>
        <v>3.2729603842078249E-3</v>
      </c>
    </row>
    <row r="79" spans="1:11" x14ac:dyDescent="0.2">
      <c r="A79" s="56">
        <v>14</v>
      </c>
      <c r="B79" s="60" t="s">
        <v>214</v>
      </c>
      <c r="C79" s="60" t="s">
        <v>14</v>
      </c>
      <c r="D79" s="60">
        <v>2706196</v>
      </c>
      <c r="E79" s="60">
        <v>738364</v>
      </c>
      <c r="F79" s="60">
        <f t="shared" si="16"/>
        <v>14049</v>
      </c>
      <c r="G79" s="60">
        <f t="shared" si="17"/>
        <v>1624</v>
      </c>
      <c r="H79" s="60">
        <f t="shared" si="18"/>
        <v>15673</v>
      </c>
      <c r="I79" s="61">
        <f t="shared" si="19"/>
        <v>2.3125316864082593E-3</v>
      </c>
      <c r="J79" s="61">
        <f t="shared" si="20"/>
        <v>5.2718372222871467E-3</v>
      </c>
      <c r="K79" s="61">
        <f t="shared" si="21"/>
        <v>2.4553469319207946E-3</v>
      </c>
    </row>
    <row r="80" spans="1:11" x14ac:dyDescent="0.2">
      <c r="A80" s="56">
        <v>45</v>
      </c>
      <c r="B80" s="60" t="s">
        <v>214</v>
      </c>
      <c r="C80" s="60" t="s">
        <v>43</v>
      </c>
      <c r="D80" s="60">
        <v>11146825</v>
      </c>
      <c r="E80" s="60">
        <v>2686208</v>
      </c>
      <c r="F80" s="60">
        <f t="shared" si="16"/>
        <v>10992</v>
      </c>
      <c r="G80" s="60">
        <f t="shared" si="17"/>
        <v>1589</v>
      </c>
      <c r="H80" s="60">
        <f t="shared" si="18"/>
        <v>12581</v>
      </c>
      <c r="I80" s="61">
        <f t="shared" si="19"/>
        <v>1.8093350627802396E-3</v>
      </c>
      <c r="J80" s="61">
        <f t="shared" si="20"/>
        <v>5.1582200407723367E-3</v>
      </c>
      <c r="K80" s="61">
        <f t="shared" si="21"/>
        <v>1.9709513016330964E-3</v>
      </c>
    </row>
    <row r="81" spans="1:11" x14ac:dyDescent="0.2">
      <c r="A81" s="56">
        <v>51</v>
      </c>
      <c r="B81" s="60" t="s">
        <v>214</v>
      </c>
      <c r="C81" s="60" t="s">
        <v>171</v>
      </c>
      <c r="D81" s="60">
        <v>13853021</v>
      </c>
      <c r="E81" s="60">
        <v>3424572</v>
      </c>
      <c r="F81" s="60">
        <f t="shared" si="16"/>
        <v>655</v>
      </c>
      <c r="G81" s="60">
        <f t="shared" si="17"/>
        <v>149</v>
      </c>
      <c r="H81" s="60">
        <f t="shared" si="18"/>
        <v>804</v>
      </c>
      <c r="I81" s="61">
        <f t="shared" si="19"/>
        <v>1.0781609044041639E-4</v>
      </c>
      <c r="J81" s="61">
        <f t="shared" si="20"/>
        <v>4.8368457273447341E-4</v>
      </c>
      <c r="K81" s="61">
        <f t="shared" si="21"/>
        <v>1.2595539675010011E-4</v>
      </c>
    </row>
    <row r="83" spans="1:11" x14ac:dyDescent="0.2">
      <c r="C83" s="71" t="s">
        <v>404</v>
      </c>
      <c r="D83" s="365">
        <f>SUM(D2:D81)</f>
        <v>649044524</v>
      </c>
      <c r="E83" s="365">
        <f>SUM(E2:E81)</f>
        <v>158820449</v>
      </c>
      <c r="F83" s="72">
        <f>SUM(F2:F81)</f>
        <v>33924974</v>
      </c>
      <c r="G83" s="72">
        <f>SUM(G2:G81)</f>
        <v>1838800</v>
      </c>
      <c r="H83" s="72">
        <f>SUM(H2:H81)</f>
        <v>35763774</v>
      </c>
    </row>
    <row r="84" spans="1:11" x14ac:dyDescent="0.2">
      <c r="C84" s="71" t="s">
        <v>405</v>
      </c>
      <c r="D84" s="366">
        <v>617578511</v>
      </c>
      <c r="E84" s="366">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25" t="s">
        <v>181</v>
      </c>
      <c r="B1" s="425"/>
      <c r="C1" s="425"/>
      <c r="D1" s="425"/>
      <c r="E1" s="425"/>
      <c r="F1" s="425"/>
      <c r="G1" s="75"/>
      <c r="H1" s="75"/>
    </row>
    <row r="2" spans="1:11" ht="27.75" customHeight="1" thickBot="1" x14ac:dyDescent="0.25">
      <c r="A2" s="446"/>
      <c r="B2" s="435" t="s">
        <v>0</v>
      </c>
      <c r="C2" s="431" t="s">
        <v>167</v>
      </c>
      <c r="D2" s="444"/>
      <c r="E2" s="431" t="s">
        <v>168</v>
      </c>
      <c r="F2" s="444"/>
      <c r="G2" s="445" t="s">
        <v>319</v>
      </c>
      <c r="H2" s="444"/>
    </row>
    <row r="3" spans="1:11" x14ac:dyDescent="0.2">
      <c r="A3" s="447"/>
      <c r="B3" s="436"/>
      <c r="C3" s="100" t="s">
        <v>54</v>
      </c>
      <c r="D3" s="123" t="s">
        <v>55</v>
      </c>
      <c r="E3" s="100" t="s">
        <v>54</v>
      </c>
      <c r="F3" s="123" t="s">
        <v>55</v>
      </c>
      <c r="G3" s="438" t="s">
        <v>54</v>
      </c>
      <c r="H3" s="438" t="s">
        <v>55</v>
      </c>
    </row>
    <row r="4" spans="1:11" ht="13.5" thickBot="1" x14ac:dyDescent="0.25">
      <c r="A4" s="448"/>
      <c r="B4" s="437"/>
      <c r="C4" s="102" t="s">
        <v>65</v>
      </c>
      <c r="D4" s="124">
        <v>39264</v>
      </c>
      <c r="E4" s="102">
        <v>39446</v>
      </c>
      <c r="F4" s="124">
        <v>39446</v>
      </c>
      <c r="G4" s="439"/>
      <c r="H4" s="439"/>
    </row>
    <row r="5" spans="1:11" ht="13.5" thickBot="1" x14ac:dyDescent="0.25">
      <c r="A5" s="125">
        <v>1</v>
      </c>
      <c r="B5" s="152" t="s">
        <v>1</v>
      </c>
      <c r="C5" s="126">
        <v>7051</v>
      </c>
      <c r="D5" s="127">
        <v>697</v>
      </c>
      <c r="E5" s="153">
        <v>9309</v>
      </c>
      <c r="F5" s="154">
        <v>813</v>
      </c>
      <c r="G5" s="153">
        <v>3550</v>
      </c>
      <c r="H5" s="154">
        <v>263</v>
      </c>
      <c r="J5" s="426" t="s">
        <v>67</v>
      </c>
      <c r="K5" s="427"/>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26" t="s">
        <v>67</v>
      </c>
      <c r="K68" s="427"/>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49" t="s">
        <v>181</v>
      </c>
      <c r="B1" s="449"/>
      <c r="C1" s="449"/>
      <c r="D1" s="449"/>
      <c r="E1" s="172"/>
      <c r="F1" s="172"/>
      <c r="G1" s="172"/>
      <c r="H1" s="172"/>
    </row>
    <row r="2" spans="1:16" ht="30" customHeight="1" thickBot="1" x14ac:dyDescent="0.25">
      <c r="A2" s="441"/>
      <c r="B2" s="435" t="s">
        <v>0</v>
      </c>
      <c r="C2" s="431" t="s">
        <v>173</v>
      </c>
      <c r="D2" s="444"/>
      <c r="E2" s="431" t="s">
        <v>174</v>
      </c>
      <c r="F2" s="444"/>
      <c r="G2" s="450" t="s">
        <v>320</v>
      </c>
      <c r="H2" s="444"/>
    </row>
    <row r="3" spans="1:16" x14ac:dyDescent="0.2">
      <c r="A3" s="442"/>
      <c r="B3" s="436"/>
      <c r="C3" s="173" t="s">
        <v>54</v>
      </c>
      <c r="D3" s="123" t="s">
        <v>55</v>
      </c>
      <c r="E3" s="173" t="s">
        <v>54</v>
      </c>
      <c r="F3" s="123" t="s">
        <v>55</v>
      </c>
      <c r="G3" s="438" t="s">
        <v>54</v>
      </c>
      <c r="H3" s="438" t="s">
        <v>55</v>
      </c>
    </row>
    <row r="4" spans="1:16" ht="14.25" customHeight="1" thickBot="1" x14ac:dyDescent="0.25">
      <c r="A4" s="443"/>
      <c r="B4" s="437"/>
      <c r="C4" s="174">
        <v>39628</v>
      </c>
      <c r="D4" s="124">
        <v>39628</v>
      </c>
      <c r="E4" s="174">
        <v>39817</v>
      </c>
      <c r="F4" s="124">
        <v>39817</v>
      </c>
      <c r="G4" s="439"/>
      <c r="H4" s="439"/>
    </row>
    <row r="5" spans="1:16" ht="13.5" thickBot="1" x14ac:dyDescent="0.25">
      <c r="A5" s="125">
        <v>1</v>
      </c>
      <c r="B5" s="175" t="s">
        <v>1</v>
      </c>
      <c r="C5" s="176">
        <v>10890</v>
      </c>
      <c r="D5" s="154">
        <v>881</v>
      </c>
      <c r="E5" s="176">
        <v>12674</v>
      </c>
      <c r="F5" s="154">
        <v>1142</v>
      </c>
      <c r="G5" s="176">
        <v>3365</v>
      </c>
      <c r="H5" s="154">
        <v>329</v>
      </c>
      <c r="I5" s="177"/>
      <c r="J5" s="426" t="s">
        <v>67</v>
      </c>
      <c r="K5" s="427"/>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25"/>
      <c r="L16" s="425"/>
      <c r="M16" s="425"/>
      <c r="N16" s="425"/>
      <c r="O16" s="425"/>
      <c r="P16" s="425"/>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26" t="s">
        <v>67</v>
      </c>
      <c r="K69" s="427"/>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49" t="s">
        <v>181</v>
      </c>
      <c r="B1" s="449"/>
      <c r="C1" s="449"/>
      <c r="D1" s="449"/>
      <c r="E1" s="190"/>
      <c r="F1" s="190"/>
      <c r="G1" s="190"/>
      <c r="H1" s="190"/>
      <c r="I1" s="190"/>
      <c r="J1" s="190"/>
      <c r="K1" s="190"/>
      <c r="L1" s="190"/>
    </row>
    <row r="2" spans="1:23" ht="30" customHeight="1" thickBot="1" x14ac:dyDescent="0.25">
      <c r="A2" s="441"/>
      <c r="B2" s="435" t="s">
        <v>0</v>
      </c>
      <c r="C2" s="431" t="s">
        <v>175</v>
      </c>
      <c r="D2" s="444"/>
      <c r="E2" s="431" t="s">
        <v>176</v>
      </c>
      <c r="F2" s="444"/>
      <c r="G2" s="431" t="s">
        <v>177</v>
      </c>
      <c r="H2" s="444"/>
      <c r="I2" s="431" t="s">
        <v>178</v>
      </c>
      <c r="J2" s="444"/>
      <c r="K2" s="450" t="s">
        <v>321</v>
      </c>
      <c r="L2" s="444"/>
      <c r="W2" s="191"/>
    </row>
    <row r="3" spans="1:23" x14ac:dyDescent="0.2">
      <c r="A3" s="442"/>
      <c r="B3" s="436"/>
      <c r="C3" s="192" t="s">
        <v>54</v>
      </c>
      <c r="D3" s="193" t="s">
        <v>55</v>
      </c>
      <c r="E3" s="192" t="s">
        <v>54</v>
      </c>
      <c r="F3" s="193" t="s">
        <v>55</v>
      </c>
      <c r="G3" s="192" t="s">
        <v>54</v>
      </c>
      <c r="H3" s="194" t="s">
        <v>55</v>
      </c>
      <c r="I3" s="100" t="s">
        <v>54</v>
      </c>
      <c r="J3" s="123" t="s">
        <v>55</v>
      </c>
      <c r="K3" s="438" t="s">
        <v>54</v>
      </c>
      <c r="L3" s="438" t="s">
        <v>55</v>
      </c>
    </row>
    <row r="4" spans="1:23" ht="14.25" customHeight="1" thickBot="1" x14ac:dyDescent="0.25">
      <c r="A4" s="443"/>
      <c r="B4" s="437"/>
      <c r="C4" s="174">
        <v>39901</v>
      </c>
      <c r="D4" s="174">
        <v>39901</v>
      </c>
      <c r="E4" s="174">
        <v>39992</v>
      </c>
      <c r="F4" s="174">
        <v>39992</v>
      </c>
      <c r="G4" s="174">
        <v>40083</v>
      </c>
      <c r="H4" s="195">
        <v>40083</v>
      </c>
      <c r="I4" s="102">
        <v>40174</v>
      </c>
      <c r="J4" s="124">
        <v>40174</v>
      </c>
      <c r="K4" s="451"/>
      <c r="L4" s="451"/>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26" t="s">
        <v>67</v>
      </c>
      <c r="O5" s="427"/>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25"/>
      <c r="P16" s="425"/>
      <c r="Q16" s="425"/>
      <c r="R16" s="425"/>
      <c r="S16" s="425"/>
      <c r="T16" s="425"/>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9" t="s">
        <v>58</v>
      </c>
      <c r="D22" s="201">
        <v>1827</v>
      </c>
      <c r="E22" s="349" t="s">
        <v>58</v>
      </c>
      <c r="F22" s="201">
        <v>1961</v>
      </c>
      <c r="G22" s="349" t="s">
        <v>58</v>
      </c>
      <c r="H22" s="202">
        <v>2098</v>
      </c>
      <c r="I22" s="350"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26" t="s">
        <v>67</v>
      </c>
      <c r="O70" s="427"/>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49" t="s">
        <v>181</v>
      </c>
      <c r="B1" s="449"/>
      <c r="C1" s="449"/>
      <c r="D1" s="449"/>
      <c r="E1" s="234"/>
      <c r="F1" s="234"/>
      <c r="G1" s="234"/>
      <c r="H1" s="234"/>
      <c r="I1" s="234"/>
      <c r="J1" s="234"/>
      <c r="K1" s="234"/>
      <c r="L1" s="234"/>
      <c r="M1" s="234"/>
    </row>
    <row r="2" spans="1:24" ht="30" customHeight="1" thickBot="1" x14ac:dyDescent="0.25">
      <c r="A2" s="441"/>
      <c r="B2" s="435" t="s">
        <v>0</v>
      </c>
      <c r="C2" s="431" t="s">
        <v>179</v>
      </c>
      <c r="D2" s="444"/>
      <c r="E2" s="445" t="s">
        <v>180</v>
      </c>
      <c r="F2" s="444"/>
      <c r="G2" s="445" t="s">
        <v>195</v>
      </c>
      <c r="H2" s="444"/>
      <c r="I2" s="445" t="s">
        <v>228</v>
      </c>
      <c r="J2" s="444"/>
      <c r="K2" s="445" t="s">
        <v>322</v>
      </c>
      <c r="L2" s="444"/>
      <c r="M2" s="235"/>
    </row>
    <row r="3" spans="1:24" ht="13.5" thickBot="1" x14ac:dyDescent="0.25">
      <c r="A3" s="442"/>
      <c r="B3" s="436"/>
      <c r="C3" s="100" t="s">
        <v>54</v>
      </c>
      <c r="D3" s="123" t="s">
        <v>55</v>
      </c>
      <c r="E3" s="100" t="s">
        <v>54</v>
      </c>
      <c r="F3" s="123" t="s">
        <v>55</v>
      </c>
      <c r="G3" s="100" t="s">
        <v>54</v>
      </c>
      <c r="H3" s="236" t="s">
        <v>55</v>
      </c>
      <c r="I3" s="100" t="s">
        <v>54</v>
      </c>
      <c r="J3" s="236" t="s">
        <v>55</v>
      </c>
      <c r="K3" s="452" t="s">
        <v>54</v>
      </c>
      <c r="L3" s="453" t="s">
        <v>55</v>
      </c>
      <c r="M3" s="237"/>
      <c r="X3" s="191"/>
    </row>
    <row r="4" spans="1:24" ht="14.25" customHeight="1" thickBot="1" x14ac:dyDescent="0.25">
      <c r="A4" s="443"/>
      <c r="B4" s="437"/>
      <c r="C4" s="102">
        <v>40265</v>
      </c>
      <c r="D4" s="238">
        <v>40265</v>
      </c>
      <c r="E4" s="102">
        <v>40356</v>
      </c>
      <c r="F4" s="238">
        <v>40418</v>
      </c>
      <c r="G4" s="102">
        <v>40448</v>
      </c>
      <c r="H4" s="238">
        <v>40449</v>
      </c>
      <c r="I4" s="102">
        <v>40545</v>
      </c>
      <c r="J4" s="102">
        <v>40545</v>
      </c>
      <c r="K4" s="452"/>
      <c r="L4" s="453"/>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26" t="s">
        <v>67</v>
      </c>
      <c r="P5" s="427"/>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25"/>
      <c r="Q16" s="425"/>
      <c r="R16" s="425"/>
      <c r="S16" s="425"/>
      <c r="T16" s="425"/>
      <c r="U16" s="425"/>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9" t="s">
        <v>58</v>
      </c>
      <c r="D22" s="202">
        <v>2348</v>
      </c>
      <c r="E22" s="350" t="s">
        <v>58</v>
      </c>
      <c r="F22" s="201">
        <v>2506</v>
      </c>
      <c r="G22" s="350" t="s">
        <v>58</v>
      </c>
      <c r="H22" s="243">
        <v>2665</v>
      </c>
      <c r="I22" s="350"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26" t="s">
        <v>67</v>
      </c>
      <c r="P79" s="427"/>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236</v>
      </c>
      <c r="D2" s="444"/>
      <c r="E2" s="445" t="s">
        <v>237</v>
      </c>
      <c r="F2" s="444"/>
      <c r="G2" s="445" t="s">
        <v>238</v>
      </c>
      <c r="H2" s="444"/>
      <c r="I2" s="445" t="s">
        <v>239</v>
      </c>
      <c r="J2" s="444"/>
      <c r="K2" s="445" t="s">
        <v>323</v>
      </c>
      <c r="L2" s="444"/>
      <c r="M2" s="235"/>
    </row>
    <row r="3" spans="1:19" ht="13.5" thickBot="1" x14ac:dyDescent="0.25">
      <c r="A3" s="442"/>
      <c r="B3" s="436"/>
      <c r="C3" s="100" t="s">
        <v>54</v>
      </c>
      <c r="D3" s="123" t="s">
        <v>55</v>
      </c>
      <c r="E3" s="100" t="s">
        <v>54</v>
      </c>
      <c r="F3" s="123" t="s">
        <v>55</v>
      </c>
      <c r="G3" s="100" t="s">
        <v>54</v>
      </c>
      <c r="H3" s="123" t="s">
        <v>55</v>
      </c>
      <c r="I3" s="100" t="s">
        <v>54</v>
      </c>
      <c r="J3" s="123" t="s">
        <v>55</v>
      </c>
      <c r="K3" s="452" t="s">
        <v>54</v>
      </c>
      <c r="L3" s="453" t="s">
        <v>55</v>
      </c>
      <c r="M3" s="237"/>
      <c r="S3" s="191"/>
    </row>
    <row r="4" spans="1:19" ht="14.25" customHeight="1" thickBot="1" x14ac:dyDescent="0.25">
      <c r="A4" s="443"/>
      <c r="B4" s="437"/>
      <c r="C4" s="102">
        <v>40629</v>
      </c>
      <c r="D4" s="238">
        <v>40629</v>
      </c>
      <c r="E4" s="102">
        <v>40727</v>
      </c>
      <c r="F4" s="238">
        <v>40727</v>
      </c>
      <c r="G4" s="102"/>
      <c r="H4" s="238"/>
      <c r="I4" s="102">
        <v>40909</v>
      </c>
      <c r="J4" s="238">
        <v>40909</v>
      </c>
      <c r="K4" s="452"/>
      <c r="L4" s="453"/>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26" t="s">
        <v>67</v>
      </c>
      <c r="P5" s="427"/>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25"/>
      <c r="Q16" s="425"/>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8" t="s">
        <v>58</v>
      </c>
      <c r="D22" s="111">
        <v>3006</v>
      </c>
      <c r="E22" s="347" t="str">
        <f>+'TODOS LOS AÑOS'!AI21</f>
        <v>ND</v>
      </c>
      <c r="F22" s="112">
        <v>3219</v>
      </c>
      <c r="G22" s="347" t="str">
        <f>+'TODOS LOS AÑOS'!AK21</f>
        <v>ND</v>
      </c>
      <c r="H22" s="246">
        <v>3374</v>
      </c>
      <c r="I22" s="347" t="str">
        <f>+'TODOS LOS AÑOS'!AM21</f>
        <v>ND</v>
      </c>
      <c r="J22" s="246">
        <v>3559</v>
      </c>
      <c r="K22" s="346">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26" t="s">
        <v>67</v>
      </c>
      <c r="P79" s="427"/>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300</v>
      </c>
      <c r="D2" s="444"/>
      <c r="E2" s="445" t="s">
        <v>301</v>
      </c>
      <c r="F2" s="444"/>
      <c r="G2" s="445" t="s">
        <v>328</v>
      </c>
      <c r="H2" s="444"/>
      <c r="I2" s="445" t="s">
        <v>333</v>
      </c>
      <c r="J2" s="444"/>
      <c r="K2" s="445" t="s">
        <v>334</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41000</v>
      </c>
      <c r="D4" s="174">
        <v>41000</v>
      </c>
      <c r="E4" s="102">
        <v>41091</v>
      </c>
      <c r="F4" s="238">
        <v>41091</v>
      </c>
      <c r="G4" s="102"/>
      <c r="H4" s="238"/>
      <c r="I4" s="102"/>
      <c r="J4" s="238"/>
      <c r="K4" s="452"/>
      <c r="L4" s="453"/>
      <c r="M4" s="237"/>
    </row>
    <row r="5" spans="1:19" ht="13.5" thickBot="1" x14ac:dyDescent="0.25">
      <c r="A5" s="125">
        <v>1</v>
      </c>
      <c r="B5" s="175" t="s">
        <v>1</v>
      </c>
      <c r="C5" s="381">
        <v>23741</v>
      </c>
      <c r="D5" s="107">
        <v>2187</v>
      </c>
      <c r="E5" s="377">
        <v>24654</v>
      </c>
      <c r="F5" s="376">
        <v>2245</v>
      </c>
      <c r="G5" s="377">
        <v>25300</v>
      </c>
      <c r="H5" s="374">
        <v>2315</v>
      </c>
      <c r="I5" s="377">
        <v>26405</v>
      </c>
      <c r="J5" s="374">
        <v>2389</v>
      </c>
      <c r="K5" s="377">
        <f>$I5-'Año 2011'!$I5</f>
        <v>3552</v>
      </c>
      <c r="L5" s="376">
        <f>$J5-'Año 2011'!$J5</f>
        <v>285</v>
      </c>
      <c r="M5" s="242"/>
      <c r="O5" s="426" t="s">
        <v>67</v>
      </c>
      <c r="P5" s="427"/>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25"/>
      <c r="Q16" s="425"/>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8" t="s">
        <v>58</v>
      </c>
      <c r="D22" s="111">
        <v>3758</v>
      </c>
      <c r="E22" s="348" t="s">
        <v>58</v>
      </c>
      <c r="F22" s="112">
        <v>3934</v>
      </c>
      <c r="G22" s="348" t="s">
        <v>58</v>
      </c>
      <c r="H22" s="246">
        <v>4085</v>
      </c>
      <c r="I22" s="348" t="s">
        <v>58</v>
      </c>
      <c r="J22" s="246">
        <v>4279</v>
      </c>
      <c r="K22" s="346">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26" t="s">
        <v>67</v>
      </c>
      <c r="P79" s="427"/>
    </row>
    <row r="80" spans="1:16" x14ac:dyDescent="0.2">
      <c r="B80" s="122" t="s">
        <v>163</v>
      </c>
    </row>
    <row r="81" spans="1:13" x14ac:dyDescent="0.2">
      <c r="B81" s="254" t="s">
        <v>220</v>
      </c>
    </row>
    <row r="82" spans="1:13" ht="39.6" customHeight="1" x14ac:dyDescent="0.2">
      <c r="B82" s="454" t="s">
        <v>346</v>
      </c>
      <c r="C82" s="454"/>
      <c r="D82" s="454"/>
      <c r="E82" s="318"/>
      <c r="F82" s="318"/>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30</vt:i4>
      </vt:variant>
      <vt:variant>
        <vt:lpstr>Gráficos</vt:lpstr>
      </vt:variant>
      <vt:variant>
        <vt:i4>1</vt:i4>
      </vt:variant>
      <vt:variant>
        <vt:lpstr>Rangos con nombre</vt:lpstr>
      </vt:variant>
      <vt:variant>
        <vt:i4>51</vt:i4>
      </vt:variant>
    </vt:vector>
  </HeadingPairs>
  <TitlesOfParts>
    <vt:vector size="82"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2019-05-07T19:05:21Z</cp:lastPrinted>
  <dcterms:created xsi:type="dcterms:W3CDTF">2008-02-19T17:53:29Z</dcterms:created>
  <dcterms:modified xsi:type="dcterms:W3CDTF">2019-08-21T19:06:06Z</dcterms:modified>
</cp:coreProperties>
</file>