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charts/chart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xml" ContentType="application/vnd.openxmlformats-officedocument.drawingml.chart+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xml"/>
  <Override PartName="/xl/charts/chart6.xml" ContentType="application/vnd.openxmlformats-officedocument.drawingml.chart+xml"/>
  <Override PartName="/xl/drawings/drawing26.xml" ContentType="application/vnd.openxmlformats-officedocument.drawing+xml"/>
  <Override PartName="/xl/charts/chart7.xml" ContentType="application/vnd.openxmlformats-officedocument.drawingml.chart+xml"/>
  <Override PartName="/xl/drawings/drawing27.xml" ContentType="application/vnd.openxmlformats-officedocument.drawing+xml"/>
  <Override PartName="/xl/charts/chart8.xml" ContentType="application/vnd.openxmlformats-officedocument.drawingml.chart+xml"/>
  <Override PartName="/xl/drawings/drawing28.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APROGRAMACIÓN Y TAREAS AÑO 2009\AUGE\CASOS AUGE\CASOS GES 2017\PUBLICACIÓN WEB 2017\"/>
    </mc:Choice>
  </mc:AlternateContent>
  <bookViews>
    <workbookView showSheetTabs="0"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TODOS LOS AÑOS" sheetId="6" r:id="rId15"/>
    <sheet name="Casos PS y Region" sheetId="15" state="hidden" r:id="rId16"/>
    <sheet name="Gráfico Barra Por Año" sheetId="23" state="hidden" r:id="rId17"/>
    <sheet name="Tasas de Uso" sheetId="13" r:id="rId18"/>
    <sheet name="CASOS" sheetId="21" state="hidden" r:id="rId19"/>
    <sheet name="Gráfico Casos por Año GES" sheetId="20" r:id="rId20"/>
    <sheet name="Gráfico Casos por Año Calendari" sheetId="19" r:id="rId21"/>
    <sheet name="Gráficos Casos Acumulados" sheetId="12" state="hidden" r:id="rId22"/>
    <sheet name="Gráfico Tipo Atención" sheetId="14" r:id="rId23"/>
    <sheet name="GrafPorGrupdeDS" sheetId="33" r:id="rId24"/>
    <sheet name="PorGrpPrSal" sheetId="24" state="hidden" r:id="rId25"/>
    <sheet name="CasosSexo" sheetId="29" state="hidden" r:id="rId26"/>
    <sheet name="ProbSalModAmbFre" sheetId="30" r:id="rId27"/>
    <sheet name="ProbSalModHosFre" sheetId="31" r:id="rId28"/>
    <sheet name="ProbSalModMixFre" sheetId="32" r:id="rId29"/>
    <sheet name="POBOBJ" sheetId="18" state="hidden" r:id="rId30"/>
  </sheets>
  <definedNames>
    <definedName name="_xlnm._FilterDatabase" localSheetId="14" hidden="1">'TODOS LOS AÑOS'!$A$4:$A$59</definedName>
    <definedName name="_xlnm.Print_Area" localSheetId="19">'Gráfico Casos por Año GES'!$E$40:$G$45</definedName>
    <definedName name="_xlnm.Print_Area" localSheetId="0">Indice!$A$1:$E$60</definedName>
    <definedName name="_xlnm.Print_Area" localSheetId="29">POBOBJ!$M$1:$R$33</definedName>
    <definedName name="_xlnm.Print_Area" localSheetId="24">PorGrpPrSal!$A$60:$B$72</definedName>
    <definedName name="_xlnm.Print_Area" localSheetId="17">'Tasas de Uso'!$A$5:$E$87</definedName>
    <definedName name="_xlnm.Print_Area" localSheetId="14">'TODOS LOS AÑOS'!$A$1:$N$48</definedName>
    <definedName name="CASOS">CASOS!$A$1:$C$81</definedName>
    <definedName name="_xlnm.Criteria" localSheetId="14">'TODOS LOS AÑOS'!#REF!</definedName>
    <definedName name="DATFON" localSheetId="24">PorGrpPrSal!#REF!</definedName>
    <definedName name="DATFON">POBOBJ!$F$1:$F$81</definedName>
    <definedName name="DATISA" localSheetId="24">PorGrpPrSal!#REF!</definedName>
    <definedName name="DATISA">POBOBJ!$G$1:$G$81</definedName>
    <definedName name="DATOS" localSheetId="24">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TIPATE" localSheetId="24">PorGrpPrSal!$B$4:$B$72</definedName>
    <definedName name="TIPATE">POBOBJ!$B$1:$B$81</definedName>
    <definedName name="TODOSLOSAÑOS">'TODOS LOS AÑOS'!$A$4:$AL$84</definedName>
  </definedNames>
  <calcPr calcId="152511"/>
</workbook>
</file>

<file path=xl/calcChain.xml><?xml version="1.0" encoding="utf-8"?>
<calcChain xmlns="http://schemas.openxmlformats.org/spreadsheetml/2006/main">
  <c r="O41" i="33" l="1"/>
  <c r="O40" i="33"/>
  <c r="O39" i="33"/>
  <c r="O38" i="33"/>
  <c r="O37" i="33"/>
  <c r="J52" i="20"/>
  <c r="I52" i="20"/>
  <c r="H52" i="20"/>
  <c r="G52" i="20"/>
  <c r="F52" i="20"/>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CF85" i="6"/>
  <c r="CE85" i="6"/>
  <c r="K5" i="39"/>
  <c r="C7" i="13" s="1"/>
  <c r="O42" i="33" l="1"/>
  <c r="O44" i="33" s="1"/>
  <c r="L85" i="39"/>
  <c r="K85" i="39"/>
  <c r="L84" i="39"/>
  <c r="D86" i="13" s="1"/>
  <c r="K84" i="39"/>
  <c r="C86" i="13" s="1"/>
  <c r="L83" i="39"/>
  <c r="D85" i="13" s="1"/>
  <c r="K83" i="39"/>
  <c r="C85" i="13" s="1"/>
  <c r="L82" i="39"/>
  <c r="D84" i="13" s="1"/>
  <c r="K82" i="39"/>
  <c r="C84" i="13" s="1"/>
  <c r="L81" i="39"/>
  <c r="D83" i="13" s="1"/>
  <c r="K81" i="39"/>
  <c r="C83" i="13" s="1"/>
  <c r="L80" i="39"/>
  <c r="D82" i="13" s="1"/>
  <c r="K80" i="39"/>
  <c r="C82" i="13" s="1"/>
  <c r="L79" i="39"/>
  <c r="D81" i="13" s="1"/>
  <c r="K79" i="39"/>
  <c r="C81" i="13" s="1"/>
  <c r="L78" i="39"/>
  <c r="D80" i="13" s="1"/>
  <c r="K78" i="39"/>
  <c r="C80" i="13" s="1"/>
  <c r="L77" i="39"/>
  <c r="D79" i="13" s="1"/>
  <c r="K77" i="39"/>
  <c r="C79" i="13" s="1"/>
  <c r="L76" i="39"/>
  <c r="D78" i="13" s="1"/>
  <c r="K76" i="39"/>
  <c r="C78" i="13" s="1"/>
  <c r="L75" i="39"/>
  <c r="D77" i="13" s="1"/>
  <c r="K75" i="39"/>
  <c r="C77" i="13" s="1"/>
  <c r="L74" i="39"/>
  <c r="D76" i="13" s="1"/>
  <c r="K74" i="39"/>
  <c r="C76" i="13" s="1"/>
  <c r="L73" i="39"/>
  <c r="D75" i="13" s="1"/>
  <c r="K73" i="39"/>
  <c r="C75" i="13" s="1"/>
  <c r="L72" i="39"/>
  <c r="D74" i="13" s="1"/>
  <c r="K72" i="39"/>
  <c r="C74" i="13" s="1"/>
  <c r="L71" i="39"/>
  <c r="D73" i="13" s="1"/>
  <c r="K71" i="39"/>
  <c r="C73" i="13" s="1"/>
  <c r="L70" i="39"/>
  <c r="D72" i="13" s="1"/>
  <c r="K70" i="39"/>
  <c r="C72" i="13" s="1"/>
  <c r="L69" i="39"/>
  <c r="D71" i="13" s="1"/>
  <c r="K69" i="39"/>
  <c r="C71" i="13" s="1"/>
  <c r="L68" i="39"/>
  <c r="D70" i="13" s="1"/>
  <c r="K68" i="39"/>
  <c r="C70" i="13" s="1"/>
  <c r="L67" i="39"/>
  <c r="D69" i="13" s="1"/>
  <c r="K67" i="39"/>
  <c r="C69" i="13" s="1"/>
  <c r="L66" i="39"/>
  <c r="D68" i="13" s="1"/>
  <c r="K66" i="39"/>
  <c r="C68" i="13" s="1"/>
  <c r="L65" i="39"/>
  <c r="D67" i="13" s="1"/>
  <c r="K65" i="39"/>
  <c r="C67" i="13" s="1"/>
  <c r="L64" i="39"/>
  <c r="D66" i="13" s="1"/>
  <c r="K64" i="39"/>
  <c r="C66" i="13" s="1"/>
  <c r="L63" i="39"/>
  <c r="D65" i="13" s="1"/>
  <c r="K63" i="39"/>
  <c r="C65" i="13" s="1"/>
  <c r="L62" i="39"/>
  <c r="D64" i="13" s="1"/>
  <c r="K62" i="39"/>
  <c r="C64" i="13" s="1"/>
  <c r="L61" i="39"/>
  <c r="D63" i="13" s="1"/>
  <c r="K61" i="39"/>
  <c r="C63" i="13" s="1"/>
  <c r="L60" i="39"/>
  <c r="D62" i="13" s="1"/>
  <c r="K60" i="39"/>
  <c r="C62" i="13" s="1"/>
  <c r="L59" i="39"/>
  <c r="D61" i="13" s="1"/>
  <c r="K59" i="39"/>
  <c r="C61" i="13" s="1"/>
  <c r="L58" i="39"/>
  <c r="D60" i="13" s="1"/>
  <c r="K58" i="39"/>
  <c r="C60" i="13" s="1"/>
  <c r="L57" i="39"/>
  <c r="D59" i="13" s="1"/>
  <c r="K57" i="39"/>
  <c r="C59" i="13" s="1"/>
  <c r="L56" i="39"/>
  <c r="D58" i="13" s="1"/>
  <c r="K56" i="39"/>
  <c r="C58" i="13" s="1"/>
  <c r="L55" i="39"/>
  <c r="D57" i="13" s="1"/>
  <c r="K55" i="39"/>
  <c r="C57" i="13" s="1"/>
  <c r="L54" i="39"/>
  <c r="D56" i="13" s="1"/>
  <c r="K54" i="39"/>
  <c r="C56" i="13" s="1"/>
  <c r="L53" i="39"/>
  <c r="D55" i="13" s="1"/>
  <c r="K53" i="39"/>
  <c r="C55" i="13" s="1"/>
  <c r="L52" i="39"/>
  <c r="D54" i="13" s="1"/>
  <c r="K52" i="39"/>
  <c r="C54" i="13" s="1"/>
  <c r="L51" i="39"/>
  <c r="D53" i="13" s="1"/>
  <c r="K51" i="39"/>
  <c r="C53" i="13" s="1"/>
  <c r="L50" i="39"/>
  <c r="D52" i="13" s="1"/>
  <c r="K50" i="39"/>
  <c r="C52" i="13" s="1"/>
  <c r="L49" i="39"/>
  <c r="D51" i="13" s="1"/>
  <c r="K49" i="39"/>
  <c r="C51" i="13" s="1"/>
  <c r="L48" i="39"/>
  <c r="D50" i="13" s="1"/>
  <c r="K48" i="39"/>
  <c r="C50" i="13" s="1"/>
  <c r="L47" i="39"/>
  <c r="D49" i="13" s="1"/>
  <c r="K47" i="39"/>
  <c r="C49" i="13" s="1"/>
  <c r="L46" i="39"/>
  <c r="D48" i="13" s="1"/>
  <c r="K46" i="39"/>
  <c r="C48" i="13" s="1"/>
  <c r="L45" i="39"/>
  <c r="D47" i="13" s="1"/>
  <c r="K45" i="39"/>
  <c r="C47" i="13" s="1"/>
  <c r="L44" i="39"/>
  <c r="D46" i="13" s="1"/>
  <c r="K44" i="39"/>
  <c r="C46" i="13" s="1"/>
  <c r="L43" i="39"/>
  <c r="D45" i="13" s="1"/>
  <c r="K43" i="39"/>
  <c r="C45" i="13" s="1"/>
  <c r="L42" i="39"/>
  <c r="D44" i="13" s="1"/>
  <c r="K42" i="39"/>
  <c r="C44" i="13" s="1"/>
  <c r="L41" i="39"/>
  <c r="D43" i="13" s="1"/>
  <c r="K41" i="39"/>
  <c r="C43" i="13" s="1"/>
  <c r="L40" i="39"/>
  <c r="D42" i="13" s="1"/>
  <c r="K40" i="39"/>
  <c r="C42" i="13" s="1"/>
  <c r="L39" i="39"/>
  <c r="D41" i="13" s="1"/>
  <c r="K39" i="39"/>
  <c r="C41" i="13" s="1"/>
  <c r="L38" i="39"/>
  <c r="D40" i="13" s="1"/>
  <c r="K38" i="39"/>
  <c r="C40" i="13" s="1"/>
  <c r="L37" i="39"/>
  <c r="D39" i="13" s="1"/>
  <c r="K37" i="39"/>
  <c r="C39" i="13" s="1"/>
  <c r="L36" i="39"/>
  <c r="D38" i="13" s="1"/>
  <c r="K36" i="39"/>
  <c r="C38" i="13" s="1"/>
  <c r="L35" i="39"/>
  <c r="D37" i="13" s="1"/>
  <c r="K35" i="39"/>
  <c r="C37" i="13" s="1"/>
  <c r="L34" i="39"/>
  <c r="D36" i="13" s="1"/>
  <c r="K34" i="39"/>
  <c r="C36" i="13" s="1"/>
  <c r="L33" i="39"/>
  <c r="D35" i="13" s="1"/>
  <c r="K33" i="39"/>
  <c r="C35" i="13" s="1"/>
  <c r="L32" i="39"/>
  <c r="D34" i="13" s="1"/>
  <c r="K32" i="39"/>
  <c r="C34" i="13" s="1"/>
  <c r="L31" i="39"/>
  <c r="D33" i="13" s="1"/>
  <c r="K31" i="39"/>
  <c r="C33" i="13" s="1"/>
  <c r="L30" i="39"/>
  <c r="D32" i="13" s="1"/>
  <c r="K30" i="39"/>
  <c r="C32" i="13" s="1"/>
  <c r="L29" i="39"/>
  <c r="D31" i="13" s="1"/>
  <c r="K29" i="39"/>
  <c r="C31" i="13" s="1"/>
  <c r="L28" i="39"/>
  <c r="D30" i="13" s="1"/>
  <c r="K28" i="39"/>
  <c r="C30" i="13" s="1"/>
  <c r="L27" i="39"/>
  <c r="D29" i="13" s="1"/>
  <c r="K27" i="39"/>
  <c r="C29" i="13" s="1"/>
  <c r="L26" i="39"/>
  <c r="D28" i="13" s="1"/>
  <c r="K26" i="39"/>
  <c r="C28" i="13" s="1"/>
  <c r="L25" i="39"/>
  <c r="D27" i="13" s="1"/>
  <c r="K25" i="39"/>
  <c r="C27" i="13" s="1"/>
  <c r="L24" i="39"/>
  <c r="D26" i="13" s="1"/>
  <c r="K24" i="39"/>
  <c r="C26" i="13" s="1"/>
  <c r="L23" i="39"/>
  <c r="D25" i="13" s="1"/>
  <c r="K23" i="39"/>
  <c r="C25" i="13" s="1"/>
  <c r="L22" i="39"/>
  <c r="D24" i="13" s="1"/>
  <c r="K22" i="39"/>
  <c r="C24" i="13" s="1"/>
  <c r="L21" i="39"/>
  <c r="D23" i="13" s="1"/>
  <c r="K21" i="39"/>
  <c r="C23" i="13" s="1"/>
  <c r="L20" i="39"/>
  <c r="D22" i="13" s="1"/>
  <c r="K20" i="39"/>
  <c r="C22" i="13" s="1"/>
  <c r="L19" i="39"/>
  <c r="D21" i="13" s="1"/>
  <c r="K19" i="39"/>
  <c r="C21" i="13" s="1"/>
  <c r="L18" i="39"/>
  <c r="D20" i="13" s="1"/>
  <c r="K18" i="39"/>
  <c r="C20" i="13" s="1"/>
  <c r="L17" i="39"/>
  <c r="D19" i="13" s="1"/>
  <c r="K17" i="39"/>
  <c r="C19" i="13" s="1"/>
  <c r="L16" i="39"/>
  <c r="D18" i="13" s="1"/>
  <c r="K16" i="39"/>
  <c r="C18" i="13" s="1"/>
  <c r="L15" i="39"/>
  <c r="D17" i="13" s="1"/>
  <c r="K15" i="39"/>
  <c r="C17" i="13" s="1"/>
  <c r="L14" i="39"/>
  <c r="D16" i="13" s="1"/>
  <c r="K14" i="39"/>
  <c r="C16" i="13" s="1"/>
  <c r="L13" i="39"/>
  <c r="D15" i="13" s="1"/>
  <c r="K13" i="39"/>
  <c r="C15" i="13" s="1"/>
  <c r="L12" i="39"/>
  <c r="D14" i="13" s="1"/>
  <c r="K12" i="39"/>
  <c r="C14" i="13" s="1"/>
  <c r="L11" i="39"/>
  <c r="D13" i="13" s="1"/>
  <c r="K11" i="39"/>
  <c r="C13" i="13" s="1"/>
  <c r="L10" i="39"/>
  <c r="D12" i="13" s="1"/>
  <c r="K10" i="39"/>
  <c r="C12" i="13" s="1"/>
  <c r="L9" i="39"/>
  <c r="D11" i="13" s="1"/>
  <c r="K9" i="39"/>
  <c r="C11" i="13" s="1"/>
  <c r="L8" i="39"/>
  <c r="D10" i="13" s="1"/>
  <c r="K8" i="39"/>
  <c r="C10" i="13" s="1"/>
  <c r="L7" i="39"/>
  <c r="D9" i="13" s="1"/>
  <c r="K7" i="39"/>
  <c r="C9" i="13" s="1"/>
  <c r="L6" i="39"/>
  <c r="D8" i="13" s="1"/>
  <c r="K6" i="39"/>
  <c r="C8" i="13" s="1"/>
  <c r="L5" i="39"/>
  <c r="D7" i="13" s="1"/>
  <c r="O48" i="33" l="1"/>
  <c r="O47" i="33"/>
  <c r="O45" i="33"/>
  <c r="O46" i="33"/>
  <c r="O49" i="33"/>
  <c r="K2" i="21"/>
  <c r="B165" i="21"/>
  <c r="E165" i="21" s="1"/>
  <c r="B164" i="21"/>
  <c r="E164" i="21" s="1"/>
  <c r="B163" i="21"/>
  <c r="E163" i="21" s="1"/>
  <c r="B162" i="21"/>
  <c r="E162" i="21" s="1"/>
  <c r="B161" i="21"/>
  <c r="E161" i="21" s="1"/>
  <c r="B160" i="21"/>
  <c r="E160" i="21" s="1"/>
  <c r="B159" i="21"/>
  <c r="E159" i="21" s="1"/>
  <c r="B158" i="21"/>
  <c r="E158" i="21" s="1"/>
  <c r="B157" i="21"/>
  <c r="E157" i="21" s="1"/>
  <c r="B156" i="21"/>
  <c r="E156" i="21" s="1"/>
  <c r="B155" i="21"/>
  <c r="E155" i="21" s="1"/>
  <c r="B154" i="21"/>
  <c r="E154" i="21" s="1"/>
  <c r="B153" i="21"/>
  <c r="E153" i="21" s="1"/>
  <c r="B152" i="21"/>
  <c r="E152" i="21" s="1"/>
  <c r="B151" i="21"/>
  <c r="E151" i="21" s="1"/>
  <c r="B150" i="21"/>
  <c r="E150" i="21" s="1"/>
  <c r="B149" i="21"/>
  <c r="E149" i="21" s="1"/>
  <c r="B148" i="21"/>
  <c r="E148" i="21" s="1"/>
  <c r="B147" i="21"/>
  <c r="E147" i="21" s="1"/>
  <c r="B146" i="21"/>
  <c r="E146" i="21" s="1"/>
  <c r="B145" i="21"/>
  <c r="E145" i="21" s="1"/>
  <c r="B144" i="21"/>
  <c r="E144" i="21" s="1"/>
  <c r="B143" i="21"/>
  <c r="E143" i="21" s="1"/>
  <c r="B142" i="21"/>
  <c r="E142" i="21" s="1"/>
  <c r="B141" i="21"/>
  <c r="E141" i="21" s="1"/>
  <c r="B140" i="21"/>
  <c r="E140" i="21" s="1"/>
  <c r="B139" i="21"/>
  <c r="E139" i="21" s="1"/>
  <c r="B138" i="21"/>
  <c r="E138" i="21" s="1"/>
  <c r="B137" i="21"/>
  <c r="E137" i="21" s="1"/>
  <c r="B136" i="21"/>
  <c r="E136" i="21" s="1"/>
  <c r="B135" i="21"/>
  <c r="E135" i="21" s="1"/>
  <c r="B134" i="21"/>
  <c r="E134" i="21" s="1"/>
  <c r="B133" i="21"/>
  <c r="E133" i="21" s="1"/>
  <c r="B132" i="21"/>
  <c r="E132" i="21" s="1"/>
  <c r="B131" i="21"/>
  <c r="E131" i="21" s="1"/>
  <c r="B130" i="21"/>
  <c r="E130" i="21" s="1"/>
  <c r="B129" i="21"/>
  <c r="E129" i="21" s="1"/>
  <c r="B128" i="21"/>
  <c r="E128" i="21" s="1"/>
  <c r="B127" i="21"/>
  <c r="E127" i="21" s="1"/>
  <c r="B126" i="21"/>
  <c r="E126" i="21" s="1"/>
  <c r="B125" i="21"/>
  <c r="E125" i="21" s="1"/>
  <c r="B124" i="21"/>
  <c r="E124" i="21" s="1"/>
  <c r="B123" i="21"/>
  <c r="E123" i="21" s="1"/>
  <c r="B122" i="21"/>
  <c r="E122" i="21" s="1"/>
  <c r="B121" i="21"/>
  <c r="E121" i="21" s="1"/>
  <c r="B120" i="21"/>
  <c r="E120" i="21" s="1"/>
  <c r="B119" i="21"/>
  <c r="E119" i="21" s="1"/>
  <c r="B118" i="21"/>
  <c r="E118" i="21" s="1"/>
  <c r="B117" i="21"/>
  <c r="E117" i="21" s="1"/>
  <c r="B116" i="21"/>
  <c r="E116" i="21" s="1"/>
  <c r="B115" i="21"/>
  <c r="E115" i="21" s="1"/>
  <c r="B114" i="21"/>
  <c r="E114" i="21" s="1"/>
  <c r="B113" i="21"/>
  <c r="E113" i="21" s="1"/>
  <c r="B112" i="21"/>
  <c r="E112" i="21" s="1"/>
  <c r="B111" i="21"/>
  <c r="E111" i="21" s="1"/>
  <c r="B110" i="21"/>
  <c r="E110" i="21" s="1"/>
  <c r="B109" i="21"/>
  <c r="E109" i="21" s="1"/>
  <c r="B108" i="21"/>
  <c r="E108" i="21" s="1"/>
  <c r="B107" i="21"/>
  <c r="E107" i="21" s="1"/>
  <c r="B106" i="21"/>
  <c r="E106" i="21" s="1"/>
  <c r="B105" i="21"/>
  <c r="E105" i="21" s="1"/>
  <c r="B104" i="21"/>
  <c r="E104" i="21" s="1"/>
  <c r="B103" i="21"/>
  <c r="E103" i="21" s="1"/>
  <c r="B102" i="21"/>
  <c r="E102" i="21" s="1"/>
  <c r="B101" i="21"/>
  <c r="E101" i="21" s="1"/>
  <c r="B100" i="21"/>
  <c r="E100" i="21" s="1"/>
  <c r="B99" i="21"/>
  <c r="E99" i="21" s="1"/>
  <c r="B98" i="21"/>
  <c r="E98" i="21" s="1"/>
  <c r="B97" i="21"/>
  <c r="E97" i="21" s="1"/>
  <c r="B96" i="21"/>
  <c r="E96" i="21" s="1"/>
  <c r="B95" i="21"/>
  <c r="E95" i="21" s="1"/>
  <c r="B94" i="21"/>
  <c r="E94" i="21" s="1"/>
  <c r="B93" i="21"/>
  <c r="E93" i="21" s="1"/>
  <c r="B92" i="21"/>
  <c r="E92" i="21" s="1"/>
  <c r="B91" i="21"/>
  <c r="E91" i="21" s="1"/>
  <c r="B90" i="21"/>
  <c r="E90" i="21" s="1"/>
  <c r="B89" i="21"/>
  <c r="E89" i="21" s="1"/>
  <c r="B88" i="21"/>
  <c r="E88" i="21" s="1"/>
  <c r="B87" i="21"/>
  <c r="E87" i="21" s="1"/>
  <c r="B86" i="21"/>
  <c r="E86" i="21" s="1"/>
  <c r="F7" i="13" l="1"/>
  <c r="CD85" i="6"/>
  <c r="CC85" i="6"/>
  <c r="F2" i="18"/>
  <c r="J86" i="39" l="1"/>
  <c r="I86" i="39"/>
  <c r="H86" i="39"/>
  <c r="G86" i="39"/>
  <c r="F86" i="39"/>
  <c r="E86" i="39"/>
  <c r="D86" i="39"/>
  <c r="C86" i="39"/>
  <c r="K86" i="39" l="1"/>
  <c r="L86" i="39"/>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G42" i="19"/>
  <c r="F42" i="19"/>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BX85" i="6"/>
  <c r="E83" i="18" l="1"/>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L86" i="37"/>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G8" i="29"/>
  <c r="F8" i="29"/>
  <c r="E8" i="29"/>
  <c r="D8" i="29"/>
  <c r="C8" i="29"/>
  <c r="B8" i="29"/>
  <c r="G7" i="29"/>
  <c r="F7" i="29"/>
  <c r="E7" i="29"/>
  <c r="C7" i="29"/>
  <c r="G6" i="29"/>
  <c r="F6" i="29"/>
  <c r="E6" i="29"/>
  <c r="C6" i="29"/>
  <c r="G5" i="29"/>
  <c r="F5" i="29"/>
  <c r="E5" i="29"/>
  <c r="C5" i="29"/>
  <c r="G4" i="29"/>
  <c r="F4" i="29"/>
  <c r="E4" i="29"/>
  <c r="C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K14" i="24"/>
  <c r="K13" i="24"/>
  <c r="AJ7" i="24"/>
  <c r="AI7" i="24"/>
  <c r="AB7" i="24"/>
  <c r="AA7" i="24"/>
  <c r="T7" i="24"/>
  <c r="S7" i="24"/>
  <c r="N7" i="24"/>
  <c r="M7" i="24"/>
  <c r="J7" i="24"/>
  <c r="I7" i="24"/>
  <c r="F7" i="24"/>
  <c r="E7" i="24"/>
  <c r="AJ6" i="24"/>
  <c r="AI6" i="24"/>
  <c r="AB6" i="24"/>
  <c r="AA6" i="24"/>
  <c r="T6" i="24"/>
  <c r="S6" i="24"/>
  <c r="N6" i="24"/>
  <c r="M6" i="24"/>
  <c r="J6" i="24"/>
  <c r="I6" i="24"/>
  <c r="F6" i="24"/>
  <c r="E6" i="24"/>
  <c r="AJ5" i="24"/>
  <c r="AI5" i="24"/>
  <c r="AB5" i="24"/>
  <c r="AA5" i="24"/>
  <c r="T5" i="24"/>
  <c r="S5" i="24"/>
  <c r="N5" i="24"/>
  <c r="M5" i="24"/>
  <c r="J5" i="24"/>
  <c r="I5" i="24"/>
  <c r="F5"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8" i="19"/>
  <c r="G37" i="19"/>
  <c r="G36" i="19"/>
  <c r="F36" i="19"/>
  <c r="G35" i="19"/>
  <c r="F35" i="19"/>
  <c r="G34" i="19"/>
  <c r="F34" i="19"/>
  <c r="G33" i="19"/>
  <c r="F33" i="19"/>
  <c r="G32" i="19"/>
  <c r="F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70" i="18"/>
  <c r="F70" i="18"/>
  <c r="G71" i="18"/>
  <c r="F71" i="18"/>
  <c r="G67" i="18"/>
  <c r="F67" i="18"/>
  <c r="G69" i="18"/>
  <c r="F69" i="18"/>
  <c r="G60" i="18"/>
  <c r="F60" i="18"/>
  <c r="G63" i="18"/>
  <c r="F63" i="18"/>
  <c r="G68" i="18"/>
  <c r="F68" i="18"/>
  <c r="G66" i="18"/>
  <c r="F66" i="18"/>
  <c r="G65" i="18"/>
  <c r="F65" i="18"/>
  <c r="G64" i="18"/>
  <c r="F64" i="18"/>
  <c r="G59" i="18"/>
  <c r="F59" i="18"/>
  <c r="G57" i="18"/>
  <c r="F57" i="18"/>
  <c r="G62" i="18"/>
  <c r="F62" i="18"/>
  <c r="G61" i="18"/>
  <c r="F61" i="18"/>
  <c r="G54" i="18"/>
  <c r="F54" i="18"/>
  <c r="G58" i="18"/>
  <c r="F58" i="18"/>
  <c r="G56" i="18"/>
  <c r="F56" i="18"/>
  <c r="G55" i="18"/>
  <c r="F55"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5" i="18"/>
  <c r="F25" i="18"/>
  <c r="O30" i="18"/>
  <c r="N30" i="18"/>
  <c r="G31" i="18"/>
  <c r="F31" i="18"/>
  <c r="O29" i="18"/>
  <c r="N29" i="18"/>
  <c r="G30" i="18"/>
  <c r="F30" i="18"/>
  <c r="O28" i="18"/>
  <c r="N28" i="18"/>
  <c r="G29" i="18"/>
  <c r="F29" i="18"/>
  <c r="G28" i="18"/>
  <c r="F28" i="18"/>
  <c r="G27" i="18"/>
  <c r="F27" i="18"/>
  <c r="G21" i="18"/>
  <c r="F21" i="18"/>
  <c r="G26" i="18"/>
  <c r="F26" i="18"/>
  <c r="G24" i="18"/>
  <c r="F24" i="18"/>
  <c r="O22" i="18"/>
  <c r="N22" i="18"/>
  <c r="G22" i="18"/>
  <c r="F22" i="18"/>
  <c r="O21" i="18"/>
  <c r="N21" i="18"/>
  <c r="G20" i="18"/>
  <c r="F20" i="18"/>
  <c r="O20" i="18"/>
  <c r="N20" i="18"/>
  <c r="G23" i="18"/>
  <c r="F23" i="18"/>
  <c r="O19" i="18"/>
  <c r="N19" i="18"/>
  <c r="G13" i="18"/>
  <c r="F13" i="18"/>
  <c r="G18" i="18"/>
  <c r="F18" i="18"/>
  <c r="G19" i="18"/>
  <c r="F19" i="18"/>
  <c r="G17" i="18"/>
  <c r="F17" i="18"/>
  <c r="G16" i="18"/>
  <c r="F16" i="18"/>
  <c r="G15" i="18"/>
  <c r="F15" i="18"/>
  <c r="O13" i="18"/>
  <c r="N13" i="18"/>
  <c r="G14" i="18"/>
  <c r="F14"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S72"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K86" i="35"/>
  <c r="F40" i="19" s="1"/>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K75" i="34"/>
  <c r="F39" i="19" s="1"/>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L6" i="34"/>
  <c r="K6" i="34"/>
  <c r="L5" i="34"/>
  <c r="L75" i="34" s="1"/>
  <c r="G39" i="19" s="1"/>
  <c r="K5" i="34"/>
  <c r="L75" i="22"/>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K75" i="22"/>
  <c r="F38" i="19" s="1"/>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K5" i="22"/>
  <c r="G5" i="22"/>
  <c r="L75" i="17"/>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K75" i="17"/>
  <c r="F37" i="19" s="1"/>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K6" i="17"/>
  <c r="L5" i="17"/>
  <c r="K5" i="17"/>
  <c r="L66" i="16"/>
  <c r="K66" i="16"/>
  <c r="J66" i="16"/>
  <c r="H66" i="16"/>
  <c r="G66" i="16"/>
  <c r="F66" i="16"/>
  <c r="E66" i="16"/>
  <c r="D66" i="16"/>
  <c r="L65" i="16"/>
  <c r="K65" i="16"/>
  <c r="J65" i="16"/>
  <c r="I65" i="16"/>
  <c r="H65" i="16"/>
  <c r="G65" i="16"/>
  <c r="F65" i="16"/>
  <c r="E65" i="16"/>
  <c r="D65" i="16"/>
  <c r="C65" i="16"/>
  <c r="L47" i="16"/>
  <c r="K47" i="16"/>
  <c r="J47" i="16"/>
  <c r="I47" i="16"/>
  <c r="H47" i="16"/>
  <c r="F47" i="16"/>
  <c r="D47" i="16"/>
  <c r="C47" i="16"/>
  <c r="L46" i="16"/>
  <c r="K46" i="16"/>
  <c r="J46" i="16"/>
  <c r="I46" i="16"/>
  <c r="H46" i="16"/>
  <c r="G46" i="16"/>
  <c r="F46" i="16"/>
  <c r="E46" i="16"/>
  <c r="D46" i="16"/>
  <c r="C46" i="16"/>
  <c r="L30" i="16"/>
  <c r="K30" i="16"/>
  <c r="J30" i="16"/>
  <c r="I30" i="16"/>
  <c r="I66" i="16" s="1"/>
  <c r="H30" i="16"/>
  <c r="G30" i="16"/>
  <c r="G47" i="16" s="1"/>
  <c r="F30" i="16"/>
  <c r="E30" i="16"/>
  <c r="E47" i="16" s="1"/>
  <c r="D30" i="16"/>
  <c r="C30" i="16"/>
  <c r="C66" i="16" s="1"/>
  <c r="H65" i="11"/>
  <c r="G65" i="11"/>
  <c r="F65" i="11"/>
  <c r="E65" i="11"/>
  <c r="D65" i="11"/>
  <c r="C65" i="11"/>
  <c r="H64" i="11"/>
  <c r="G64" i="11"/>
  <c r="F64" i="11"/>
  <c r="E64" i="11"/>
  <c r="D64" i="11"/>
  <c r="C64" i="11"/>
  <c r="H47" i="11"/>
  <c r="G47" i="11"/>
  <c r="F47" i="11"/>
  <c r="E47" i="11"/>
  <c r="D47" i="11"/>
  <c r="C47" i="11"/>
  <c r="H46" i="11"/>
  <c r="G46" i="11"/>
  <c r="F46" i="11"/>
  <c r="E46" i="11"/>
  <c r="D46" i="11"/>
  <c r="C46" i="11"/>
  <c r="H30" i="11"/>
  <c r="G30" i="11"/>
  <c r="F30" i="11"/>
  <c r="E30" i="11"/>
  <c r="D30" i="11"/>
  <c r="C30" i="11"/>
  <c r="H65" i="10"/>
  <c r="G65" i="10"/>
  <c r="F65" i="10"/>
  <c r="E65" i="10"/>
  <c r="D65" i="10"/>
  <c r="C65" i="10"/>
  <c r="H64" i="10"/>
  <c r="G64" i="10"/>
  <c r="F64" i="10"/>
  <c r="E64" i="10"/>
  <c r="H47" i="10"/>
  <c r="G47" i="10"/>
  <c r="F47" i="10"/>
  <c r="E47" i="10"/>
  <c r="D47" i="10"/>
  <c r="C47" i="10"/>
  <c r="H46" i="10"/>
  <c r="G46" i="10"/>
  <c r="F46" i="10"/>
  <c r="E46" i="10"/>
  <c r="D46" i="10"/>
  <c r="C46" i="10"/>
  <c r="H30" i="10"/>
  <c r="G30" i="10"/>
  <c r="F30" i="10"/>
  <c r="E30" i="10"/>
  <c r="D30" i="10"/>
  <c r="C30" i="10"/>
  <c r="H48" i="8"/>
  <c r="G48" i="8"/>
  <c r="F48" i="8"/>
  <c r="E48" i="8"/>
  <c r="D48" i="8"/>
  <c r="C48" i="8"/>
  <c r="H47" i="8"/>
  <c r="G47" i="8"/>
  <c r="F47" i="8"/>
  <c r="E47" i="8"/>
  <c r="H46" i="8"/>
  <c r="G46" i="8"/>
  <c r="F46" i="8"/>
  <c r="E46" i="8"/>
  <c r="H30" i="8"/>
  <c r="G30" i="8"/>
  <c r="F30" i="8"/>
  <c r="E30" i="8"/>
  <c r="D30" i="8"/>
  <c r="C30" i="8"/>
  <c r="F30" i="9"/>
  <c r="E30" i="9"/>
  <c r="D30" i="9"/>
  <c r="C30" i="9"/>
  <c r="F83" i="18" l="1"/>
  <c r="L86" i="35"/>
  <c r="G40" i="19" s="1"/>
  <c r="G42" i="20"/>
  <c r="H42" i="20" s="1"/>
  <c r="D42" i="33"/>
  <c r="D49" i="33" s="1"/>
  <c r="F44" i="20"/>
  <c r="F45" i="20"/>
  <c r="F47" i="20"/>
  <c r="H49" i="20"/>
  <c r="G46" i="20"/>
  <c r="G47" i="20"/>
  <c r="F42" i="12"/>
  <c r="AI8" i="24"/>
  <c r="G44" i="20"/>
  <c r="F46" i="20"/>
  <c r="F43" i="20"/>
  <c r="G48" i="20"/>
  <c r="G45" i="20"/>
  <c r="I49" i="20"/>
  <c r="J49" i="20"/>
  <c r="G43" i="20"/>
  <c r="F48" i="20"/>
  <c r="E42" i="12"/>
  <c r="AC6" i="24"/>
  <c r="O7" i="24"/>
  <c r="H33" i="18"/>
  <c r="O6" i="24"/>
  <c r="G39" i="12"/>
  <c r="H39" i="12" s="1"/>
  <c r="AK5" i="24"/>
  <c r="G37" i="12"/>
  <c r="I37" i="12" s="1"/>
  <c r="H41" i="20"/>
  <c r="G40" i="12"/>
  <c r="H40" i="12" s="1"/>
  <c r="AK6" i="24"/>
  <c r="G75" i="22"/>
  <c r="G5" i="24"/>
  <c r="O4" i="24"/>
  <c r="J41" i="20"/>
  <c r="U7" i="24"/>
  <c r="AC5" i="24"/>
  <c r="I8" i="24"/>
  <c r="G7" i="24"/>
  <c r="H79" i="18"/>
  <c r="H69" i="18"/>
  <c r="H7" i="18"/>
  <c r="H75" i="18"/>
  <c r="G81" i="24"/>
  <c r="G77" i="24"/>
  <c r="H17" i="18"/>
  <c r="H31" i="18"/>
  <c r="H74" i="18"/>
  <c r="H78" i="18"/>
  <c r="O3" i="18"/>
  <c r="J78" i="18" s="1"/>
  <c r="H28" i="18"/>
  <c r="H35" i="18"/>
  <c r="H76" i="18"/>
  <c r="H41" i="18"/>
  <c r="H53" i="18"/>
  <c r="H68" i="18"/>
  <c r="H11" i="18"/>
  <c r="H10" i="18"/>
  <c r="H27" i="18"/>
  <c r="H36" i="18"/>
  <c r="H7" i="13"/>
  <c r="H24" i="18"/>
  <c r="H34" i="18"/>
  <c r="H44" i="18"/>
  <c r="H49" i="18"/>
  <c r="H61" i="18"/>
  <c r="H63" i="18"/>
  <c r="H71" i="18"/>
  <c r="H51" i="18"/>
  <c r="H9" i="18"/>
  <c r="H23" i="18"/>
  <c r="H2" i="18"/>
  <c r="H50" i="18"/>
  <c r="H12" i="18"/>
  <c r="H32" i="18"/>
  <c r="L48" i="33"/>
  <c r="AC7" i="24"/>
  <c r="O5" i="24"/>
  <c r="AK7" i="24"/>
  <c r="K4" i="24"/>
  <c r="AK4" i="24"/>
  <c r="U5" i="24"/>
  <c r="K6" i="24"/>
  <c r="N8" i="24"/>
  <c r="U4" i="24"/>
  <c r="S8" i="24"/>
  <c r="E8" i="24"/>
  <c r="G4" i="24"/>
  <c r="G6" i="24"/>
  <c r="K7" i="24"/>
  <c r="M8" i="24"/>
  <c r="K5" i="24"/>
  <c r="AA8" i="24"/>
  <c r="U6" i="24"/>
  <c r="AC4" i="24"/>
  <c r="AJ8" i="24"/>
  <c r="I42" i="33"/>
  <c r="I49" i="33" s="1"/>
  <c r="E42" i="33"/>
  <c r="E49" i="33" s="1"/>
  <c r="L45" i="33"/>
  <c r="L47" i="33"/>
  <c r="L46" i="33"/>
  <c r="L44" i="33"/>
  <c r="F42" i="33"/>
  <c r="F49" i="33" s="1"/>
  <c r="G42" i="33"/>
  <c r="G49" i="33" s="1"/>
  <c r="H42" i="33"/>
  <c r="H49" i="33" s="1"/>
  <c r="J42" i="33"/>
  <c r="J49" i="33" s="1"/>
  <c r="K42" i="33"/>
  <c r="K49" i="33" s="1"/>
  <c r="H19" i="18"/>
  <c r="H47" i="18"/>
  <c r="H70" i="18"/>
  <c r="D40" i="14"/>
  <c r="H56" i="18"/>
  <c r="H67" i="18"/>
  <c r="H37" i="18"/>
  <c r="H45" i="18"/>
  <c r="H65" i="18"/>
  <c r="H73" i="18"/>
  <c r="H81" i="18"/>
  <c r="E42" i="14"/>
  <c r="H25" i="18"/>
  <c r="O4" i="18"/>
  <c r="J24" i="18" s="1"/>
  <c r="H80" i="18"/>
  <c r="H29" i="18"/>
  <c r="G65" i="24"/>
  <c r="H39" i="18"/>
  <c r="H60" i="18"/>
  <c r="I41" i="20"/>
  <c r="T8" i="24"/>
  <c r="G41" i="12"/>
  <c r="H41" i="12" s="1"/>
  <c r="G38" i="12"/>
  <c r="I38" i="12" s="1"/>
  <c r="J8" i="24"/>
  <c r="F8" i="24"/>
  <c r="AB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5" i="18"/>
  <c r="G30" i="24"/>
  <c r="E55" i="24"/>
  <c r="G55" i="24"/>
  <c r="E21" i="24"/>
  <c r="G21" i="24"/>
  <c r="H13" i="18"/>
  <c r="H57"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21" i="18"/>
  <c r="E74" i="24"/>
  <c r="G74" i="24"/>
  <c r="G37" i="24"/>
  <c r="E58" i="24"/>
  <c r="G58" i="24"/>
  <c r="G52" i="24"/>
  <c r="F52" i="24"/>
  <c r="H8" i="18"/>
  <c r="H16" i="18"/>
  <c r="H38" i="18"/>
  <c r="H58" i="18"/>
  <c r="G73" i="24"/>
  <c r="G38" i="24"/>
  <c r="H48" i="18"/>
  <c r="H64" i="18"/>
  <c r="F27" i="24"/>
  <c r="G27" i="24"/>
  <c r="D41" i="14"/>
  <c r="H40" i="18"/>
  <c r="G50" i="24"/>
  <c r="E50" i="24"/>
  <c r="H18" i="18"/>
  <c r="H77" i="18"/>
  <c r="E46" i="24"/>
  <c r="G46" i="24"/>
  <c r="H6" i="18"/>
  <c r="H15" i="18"/>
  <c r="G45" i="24"/>
  <c r="G76" i="24"/>
  <c r="H14" i="18"/>
  <c r="H54" i="18"/>
  <c r="H59" i="18"/>
  <c r="E41" i="24"/>
  <c r="E44" i="24"/>
  <c r="G44" i="24"/>
  <c r="G64" i="24"/>
  <c r="E67" i="24"/>
  <c r="G67" i="24"/>
  <c r="H4" i="18"/>
  <c r="H20" i="18"/>
  <c r="O2" i="18"/>
  <c r="J54" i="18" s="1"/>
  <c r="H62" i="18"/>
  <c r="H72" i="18"/>
  <c r="E41" i="14"/>
  <c r="E77" i="24"/>
  <c r="H3" i="18"/>
  <c r="H22" i="18"/>
  <c r="H26" i="18"/>
  <c r="E40" i="14"/>
  <c r="G83" i="18"/>
  <c r="H30" i="18"/>
  <c r="N4" i="18"/>
  <c r="I33" i="18" s="1"/>
  <c r="N3" i="18"/>
  <c r="I77" i="18" s="1"/>
  <c r="D42" i="14"/>
  <c r="J42" i="20" l="1"/>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U8" i="24"/>
  <c r="V4" i="24" s="1"/>
  <c r="F12" i="24" s="1"/>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7" i="18"/>
  <c r="I19" i="18"/>
  <c r="I27" i="18"/>
  <c r="J76" i="18"/>
  <c r="Q31" i="18" s="1"/>
  <c r="J80" i="18"/>
  <c r="I13" i="18"/>
  <c r="J79" i="18"/>
  <c r="J77" i="18"/>
  <c r="J73" i="18"/>
  <c r="J75" i="18"/>
  <c r="J81" i="18"/>
  <c r="J74" i="18"/>
  <c r="I34" i="18"/>
  <c r="I7" i="18"/>
  <c r="D43" i="14"/>
  <c r="D45" i="14" s="1"/>
  <c r="I72" i="18"/>
  <c r="I24" i="18"/>
  <c r="J51" i="18"/>
  <c r="I5" i="18"/>
  <c r="I64" i="18"/>
  <c r="I16" i="18"/>
  <c r="J45" i="33"/>
  <c r="G44" i="33"/>
  <c r="J44" i="33"/>
  <c r="H45" i="33"/>
  <c r="K45" i="33"/>
  <c r="K47" i="33"/>
  <c r="K44" i="33"/>
  <c r="G45" i="33"/>
  <c r="J47" i="33"/>
  <c r="K46" i="33"/>
  <c r="I44" i="33"/>
  <c r="G46" i="33"/>
  <c r="J46" i="33"/>
  <c r="J29" i="18"/>
  <c r="J23" i="18"/>
  <c r="J16" i="18"/>
  <c r="J4" i="18"/>
  <c r="J28" i="18"/>
  <c r="J36" i="18"/>
  <c r="J25" i="18"/>
  <c r="J65" i="18"/>
  <c r="I29" i="18"/>
  <c r="I2" i="18"/>
  <c r="I26" i="18"/>
  <c r="I28" i="18"/>
  <c r="J20" i="18"/>
  <c r="J26" i="18"/>
  <c r="J10" i="18"/>
  <c r="I68" i="18"/>
  <c r="I20" i="18"/>
  <c r="J62" i="18"/>
  <c r="I18" i="18"/>
  <c r="J39" i="18"/>
  <c r="J18" i="18"/>
  <c r="J17" i="18"/>
  <c r="J32" i="18"/>
  <c r="I14" i="18"/>
  <c r="I9" i="18"/>
  <c r="J19" i="18"/>
  <c r="J3" i="18"/>
  <c r="J9" i="18"/>
  <c r="I79" i="18"/>
  <c r="J12" i="18"/>
  <c r="I3" i="18"/>
  <c r="J13" i="18"/>
  <c r="J8" i="18"/>
  <c r="J27" i="18"/>
  <c r="J34" i="18"/>
  <c r="I70" i="18"/>
  <c r="J30" i="18"/>
  <c r="J60" i="18"/>
  <c r="J14" i="18"/>
  <c r="P3" i="18"/>
  <c r="K76" i="18" s="1"/>
  <c r="I58" i="18"/>
  <c r="I38" i="18"/>
  <c r="J37" i="18"/>
  <c r="I32" i="18"/>
  <c r="J35" i="18"/>
  <c r="J21" i="18"/>
  <c r="J31" i="18"/>
  <c r="J2" i="18"/>
  <c r="Q10" i="18" s="1"/>
  <c r="J6" i="18"/>
  <c r="J11" i="18"/>
  <c r="J33" i="18"/>
  <c r="I11" i="18"/>
  <c r="I15" i="18"/>
  <c r="I4" i="18"/>
  <c r="J15" i="18"/>
  <c r="J5" i="18"/>
  <c r="J22" i="18"/>
  <c r="J38" i="18"/>
  <c r="J7" i="18"/>
  <c r="I46" i="33"/>
  <c r="F45" i="33"/>
  <c r="E44" i="33"/>
  <c r="E45" i="33"/>
  <c r="I47" i="33"/>
  <c r="F44" i="33"/>
  <c r="I45" i="33"/>
  <c r="F46" i="33"/>
  <c r="H46" i="33"/>
  <c r="H44" i="33"/>
  <c r="P2" i="18"/>
  <c r="K58" i="18" s="1"/>
  <c r="P4" i="18"/>
  <c r="K6" i="18" s="1"/>
  <c r="H83" i="18"/>
  <c r="I45" i="18"/>
  <c r="I53" i="18"/>
  <c r="I59" i="18"/>
  <c r="I60" i="18"/>
  <c r="F42" i="14"/>
  <c r="I56" i="18"/>
  <c r="I51" i="18"/>
  <c r="I66" i="18"/>
  <c r="I55" i="18"/>
  <c r="I35" i="18"/>
  <c r="I25" i="18"/>
  <c r="I31" i="18"/>
  <c r="I6" i="18"/>
  <c r="I23" i="18"/>
  <c r="I17" i="18"/>
  <c r="I30" i="18"/>
  <c r="I12" i="18"/>
  <c r="I10" i="18"/>
  <c r="J71" i="18"/>
  <c r="J64" i="18"/>
  <c r="J55" i="18"/>
  <c r="J46" i="18"/>
  <c r="J59" i="18"/>
  <c r="J56" i="18"/>
  <c r="O5" i="18"/>
  <c r="J70" i="18"/>
  <c r="J52" i="18"/>
  <c r="J49" i="18"/>
  <c r="J40" i="18"/>
  <c r="J67" i="18"/>
  <c r="J68" i="18"/>
  <c r="J42" i="18"/>
  <c r="J44" i="18"/>
  <c r="J57" i="18"/>
  <c r="J61" i="18"/>
  <c r="J48" i="18"/>
  <c r="J69" i="18"/>
  <c r="J63" i="18"/>
  <c r="J58" i="18"/>
  <c r="J47" i="18"/>
  <c r="J45" i="18"/>
  <c r="J66" i="18"/>
  <c r="J50" i="18"/>
  <c r="J41" i="18"/>
  <c r="J72" i="18"/>
  <c r="J53" i="18"/>
  <c r="I36" i="18"/>
  <c r="I21" i="18"/>
  <c r="E43" i="14"/>
  <c r="E46" i="14" s="1"/>
  <c r="F40" i="14"/>
  <c r="I63" i="18"/>
  <c r="I61" i="18"/>
  <c r="I49" i="18"/>
  <c r="I44" i="18"/>
  <c r="N5" i="18"/>
  <c r="I71" i="18"/>
  <c r="I69" i="18"/>
  <c r="I43" i="18"/>
  <c r="I48" i="18"/>
  <c r="I74" i="18"/>
  <c r="P29" i="18" s="1"/>
  <c r="I80" i="18"/>
  <c r="I76" i="18"/>
  <c r="P31" i="18" s="1"/>
  <c r="I78" i="18"/>
  <c r="F41" i="14"/>
  <c r="I73" i="18"/>
  <c r="I39" i="18"/>
  <c r="I22" i="18"/>
  <c r="I75" i="18"/>
  <c r="P30" i="18" s="1"/>
  <c r="I37" i="18"/>
  <c r="I8" i="18"/>
  <c r="I52" i="18"/>
  <c r="J43" i="18"/>
  <c r="I46" i="18"/>
  <c r="I57"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6" i="18"/>
  <c r="K22" i="18"/>
  <c r="K5" i="18"/>
  <c r="K78" i="18"/>
  <c r="K20" i="18"/>
  <c r="K79" i="18"/>
  <c r="K73" i="18"/>
  <c r="P23" i="18"/>
  <c r="K57" i="18"/>
  <c r="K52" i="18"/>
  <c r="P14" i="18"/>
  <c r="P32" i="18"/>
  <c r="K80" i="18"/>
  <c r="K59" i="18"/>
  <c r="K62" i="18"/>
  <c r="K72" i="18"/>
  <c r="K54" i="18"/>
  <c r="R31" i="18" s="1"/>
  <c r="K2" i="18"/>
  <c r="K25" i="18"/>
  <c r="K39" i="18"/>
  <c r="K11" i="18"/>
  <c r="K12" i="18"/>
  <c r="K35" i="18"/>
  <c r="K24" i="18"/>
  <c r="K31" i="18"/>
  <c r="K37" i="18"/>
  <c r="K9" i="18"/>
  <c r="K27" i="18"/>
  <c r="K29" i="18"/>
  <c r="K17" i="18"/>
  <c r="K34" i="18"/>
  <c r="K36" i="18"/>
  <c r="K7" i="18"/>
  <c r="K28" i="18"/>
  <c r="K33" i="18"/>
  <c r="K10" i="18"/>
  <c r="K19" i="18"/>
  <c r="K32" i="18"/>
  <c r="K23" i="18"/>
  <c r="K42" i="18"/>
  <c r="K3" i="18"/>
  <c r="K18" i="18"/>
  <c r="K30" i="18"/>
  <c r="E45" i="14"/>
  <c r="K14" i="18"/>
  <c r="K15" i="18"/>
  <c r="K13" i="18"/>
  <c r="D44" i="14"/>
  <c r="P5" i="18"/>
  <c r="K70" i="18"/>
  <c r="K47" i="18"/>
  <c r="K56" i="18"/>
  <c r="K50" i="18"/>
  <c r="K41" i="18"/>
  <c r="K51" i="18"/>
  <c r="K44" i="18"/>
  <c r="K53" i="18"/>
  <c r="K71" i="18"/>
  <c r="K69" i="18"/>
  <c r="K61" i="18"/>
  <c r="K45" i="18"/>
  <c r="K60" i="18"/>
  <c r="K49" i="18"/>
  <c r="K63" i="18"/>
  <c r="K67" i="18"/>
  <c r="K65" i="18"/>
  <c r="K68" i="18"/>
  <c r="K21" i="18"/>
  <c r="K43" i="18"/>
  <c r="K8" i="18"/>
  <c r="Q23" i="18"/>
  <c r="K40" i="18"/>
  <c r="R19" i="18" s="1"/>
  <c r="K55"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<sst xmlns="http://schemas.openxmlformats.org/spreadsheetml/2006/main" count="2208" uniqueCount="483">
  <si>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</si>
  <si>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</si>
  <si>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</si>
  <si>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</si>
  <si>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</si>
  <si>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</si>
  <si>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</si>
  <si>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</si>
  <si>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</si>
  <si>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</si>
  <si>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</si>
  <si>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</si>
  <si>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</si>
  <si>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</si>
  <si>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</si>
  <si>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</si>
  <si>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</si>
  <si>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</si>
  <si>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</si>
  <si>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</si>
  <si>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</si>
  <si>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</si>
  <si>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</si>
  <si>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</si>
  <si>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</si>
  <si>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</si>
  <si>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</si>
  <si>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</si>
  <si>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</si>
  <si>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</si>
  <si>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</si>
  <si>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</si>
  <si>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</si>
  <si>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</si>
  <si>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</si>
  <si>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</si>
  <si>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</si>
  <si>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</si>
  <si>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</si>
  <si>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</si>
  <si>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</si>
  <si>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</si>
  <si>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</si>
  <si>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</si>
  <si>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</si>
  <si>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</si>
  <si>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</si>
  <si>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</si>
  <si>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</si>
  <si>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</si>
  <si>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</si>
  <si>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</si>
  <si>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</si>
  <si>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</si>
  <si>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</si>
  <si>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</si>
  <si>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</si>
  <si>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</si>
  <si>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</si>
  <si>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</si>
  <si>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</si>
  <si>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</si>
  <si>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</si>
  <si>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</si>
  <si>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</si>
  <si>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</si>
  <si>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</si>
  <si>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</si>
  <si>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</si>
  <si>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</si>
  <si>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</si>
  <si>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</si>
  <si>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</si>
  <si>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</si>
  <si>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</si>
  <si>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</si>
  <si>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</si>
  <si>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</si>
  <si>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</si>
  <si>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</si>
  <si>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</si>
  <si>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</si>
  <si>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</si>
  <si>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</si>
  <si>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</si>
  <si>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</si>
  <si>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</si>
  <si>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</si>
  <si>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</si>
  <si>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</si>
  <si>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</si>
  <si>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</si>
  <si>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</si>
  <si>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</si>
  <si>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</si>
  <si>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</si>
  <si>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</si>
  <si>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</si>
  <si>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</si>
  <si>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</si>
  <si>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</si>
  <si>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</si>
  <si>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</si>
  <si>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</si>
  <si>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</si>
  <si>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</si>
  <si>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</si>
  <si>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</si>
  <si>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</si>
  <si>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</si>
  <si>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</si>
  <si>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</si>
  <si>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</si>
  <si>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</si>
  <si>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</si>
  <si>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</si>
  <si>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</si>
  <si>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</si>
  <si>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</si>
  <si>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</si>
  <si>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</si>
  <si>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</si>
  <si>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</si>
  <si>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</si>
  <si>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</si>
  <si>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</si>
  <si>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</si>
  <si>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</si>
  <si>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</si>
  <si>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</si>
  <si>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</si>
  <si>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</si>
  <si>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</si>
  <si>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</si>
  <si>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</si>
  <si>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</si>
  <si>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</si>
  <si>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</si>
  <si>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</si>
  <si>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</si>
  <si>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</si>
  <si>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</si>
  <si>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</si>
  <si>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</si>
  <si>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</si>
  <si>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</si>
  <si>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</si>
  <si>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</si>
  <si>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</si>
  <si>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</si>
  <si>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</si>
  <si>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</si>
  <si>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</si>
  <si>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</si>
  <si>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</si>
  <si>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</si>
  <si>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</si>
  <si>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</si>
  <si>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</si>
  <si>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</si>
  <si>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</si>
  <si>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</si>
  <si>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</si>
  <si>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</si>
  <si>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</si>
  <si>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</si>
  <si>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</si>
  <si>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</si>
  <si>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</si>
  <si>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</si>
  <si>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</si>
  <si>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</si>
  <si>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</si>
  <si>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</si>
  <si>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</si>
  <si>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</si>
  <si>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</si>
  <si>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</si>
  <si>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</si>
  <si>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</si>
  <si>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</si>
  <si>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</si>
  <si>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</si>
  <si>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</si>
  <si>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</si>
  <si>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</si>
  <si>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</si>
  <si>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</si>
  <si>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</si>
  <si>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</si>
  <si>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</si>
  <si>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</si>
  <si>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</si>
  <si>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</si>
  <si>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</si>
  <si>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</si>
  <si>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</si>
  <si>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</si>
  <si>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</si>
  <si>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</si>
  <si>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</si>
  <si>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</si>
  <si>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</si>
  <si>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</si>
  <si>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</si>
  <si>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</si>
  <si>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</si>
  <si>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</si>
  <si>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</si>
  <si>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</si>
  <si>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</si>
  <si>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</si>
  <si>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</si>
  <si>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</si>
  <si>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</si>
  <si>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</si>
  <si>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</si>
  <si>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</si>
  <si>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</si>
  <si>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</si>
  <si>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</si>
  <si>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</si>
  <si>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</si>
  <si>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</si>
  <si>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</si>
  <si>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</si>
  <si>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</si>
  <si>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</si>
  <si>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</si>
  <si>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</si>
  <si>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</si>
  <si>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</si>
  <si>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</si>
  <si>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</si>
  <si>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</si>
  <si>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</si>
  <si>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</si>
  <si>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</si>
  <si>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</si>
  <si>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</si>
  <si>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</si>
  <si>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</si>
  <si>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</si>
  <si>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</si>
  <si>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</si>
  <si>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</si>
  <si>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</si>
  <si>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</si>
  <si>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</si>
  <si>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</si>
  <si>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</si>
  <si>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</si>
  <si>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</si>
  <si>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</si>
  <si>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</si>
  <si>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</si>
  <si>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</si>
  <si>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</si>
  <si>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</si>
  <si>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</si>
  <si>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</si>
  <si>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</si>
  <si>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</si>
  <si>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</si>
  <si>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</si>
  <si>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</si>
  <si>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</si>
  <si>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</si>
  <si>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</si>
  <si>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</si>
  <si>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</si>
  <si>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</si>
  <si>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</si>
  <si>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</si>
  <si>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</si>
  <si>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</si>
  <si>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</si>
  <si>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</si>
  <si>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</si>
  <si>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</si>
  <si>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</si>
  <si>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</si>
  <si>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</si>
  <si>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</si>
  <si>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</si>
  <si>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</si>
  <si>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</si>
  <si>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</si>
  <si>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</si>
  <si>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</si>
  <si>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</si>
  <si>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</si>
  <si>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</si>
  <si>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</si>
  <si>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</si>
  <si>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</si>
  <si>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</si>
  <si>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</si>
  <si>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</si>
  <si>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</si>
  <si>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</si>
  <si>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</si>
  <si>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</si>
  <si>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</si>
  <si>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</si>
  <si>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</si>
  <si>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</si>
  <si>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</si>
  <si>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</si>
  <si>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</si>
  <si>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</si>
  <si>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</si>
  <si>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</si>
  <si>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</si>
  <si>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</si>
  <si>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</si>
  <si>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</si>
  <si>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</si>
  <si>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</si>
  <si>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</si>
  <si>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</si>
  <si>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</si>
  <si>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</si>
  <si>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</si>
  <si>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</si>
  <si>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</si>
  <si>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</si>
  <si>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</si>
  <si>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</si>
  <si>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</si>
  <si>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</si>
  <si>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</si>
  <si>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</si>
  <si>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</si>
  <si>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</si>
  <si>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</si>
  <si>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</si>
  <si>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</si>
  <si>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</si>
  <si>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</si>
  <si>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</si>
  <si>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</si>
  <si>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</si>
  <si>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</si>
  <si>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</si>
  <si>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</si>
  <si>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</si>
  <si>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</si>
  <si>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</si>
  <si>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</si>
  <si>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</si>
  <si>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</si>
  <si>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</si>
  <si>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</si>
  <si>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</si>
  <si>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</si>
  <si>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</si>
  <si>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</si>
  <si>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</si>
  <si>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</si>
  <si>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</si>
  <si>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</si>
  <si>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</si>
  <si>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</si>
  <si>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</si>
  <si>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</si>
  <si>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</si>
  <si>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</si>
  <si>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</si>
  <si>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</si>
  <si>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</si>
  <si>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</si>
  <si>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</si>
  <si>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</si>
  <si>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</si>
  <si>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</si>
  <si>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</si>
  <si>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</si>
  <si>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</si>
  <si>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</si>
  <si>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</si>
  <si>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</si>
  <si>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</si>
  <si>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</si>
  <si>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</si>
  <si>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</si>
  <si>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</si>
  <si>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</si>
  <si>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</si>
  <si>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</si>
  <si>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</si>
  <si>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</si>
  <si>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</si>
  <si>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</si>
  <si>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</si>
  <si>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</si>
  <si>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</si>
  <si>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</si>
  <si>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</si>
  <si>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</si>
  <si>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</si>
  <si>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</si>
  <si>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</si>
  <si>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</si>
  <si>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</si>
  <si>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</si>
  <si>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</si>
  <si>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</si>
  <si>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</si>
  <si>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</si>
  <si>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</si>
  <si>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</si>
  <si>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</si>
  <si>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</si>
  <si>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</si>
  <si>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</si>
  <si>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</si>
  <si>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</si>
  <si>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</si>
  <si>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</si>
  <si>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</si>
  <si>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</si>
  <si>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</si>
  <si>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</si>
  <si>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</si>
  <si>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</si>
  <si>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</si>
  <si>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</si>
  <si>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</si>
  <si>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</si>
  <si>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</si>
  <si>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</si>
  <si>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</si>
  <si>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</si>
  <si>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</si>
  <si>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</si>
  <si>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</si>
  <si>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</si>
  <si>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</si>
  <si>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</si>
  <si>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FONASA 03-2017</t>
  </si>
  <si>
    <t>2017-03</t>
  </si>
  <si>
    <t>SolAce-2017-03</t>
  </si>
  <si>
    <t>Julio 2015 - Junio 2016</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</si>
  <si>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</si>
  <si>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</si>
  <si>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</si>
  <si>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</si>
  <si>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</si>
  <si>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</si>
  <si>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</si>
  <si>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</si>
  <si>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</si>
  <si>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</si>
  <si>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</si>
  <si>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</si>
  <si>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</si>
  <si>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</si>
  <si>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</si>
  <si>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</si>
  <si>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</si>
  <si>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FONASA 06-2017</t>
  </si>
  <si>
    <t>2017-06</t>
  </si>
  <si>
    <t>SolAce-2017-06</t>
  </si>
  <si>
    <t>Muestra la cantidad de casos totales atendidos por FONASA e Isapres, acumulados en forma semestral y trimestral desde el 1° de julio de 2005 al 30 de junio de 2017 para FONASA y desde el 1° de julio de 2005 al 30 de junio de 2017 para Isapres.</t>
  </si>
  <si>
    <t>Tasas de usos de Casos GES entre enero y junio 2017 (*)</t>
  </si>
  <si>
    <t>Muestra la distribución de Casos GES acumulados por modalidad de atención ambulatoria desde Julio 2005 al 30 de junio de 2017.</t>
  </si>
  <si>
    <t>Muestra la distribución de Casos GES acumulados por modalidad de atención hospitalaria desde Julio 2005 al 30 de junio de 2017.</t>
  </si>
  <si>
    <t>Muestra la distribución de Casos GES acumulados por modalidad de atención mixta desde Julio 2005 al 30 de junio de 2017.</t>
  </si>
  <si>
    <t>Número de casos acumulados
 Jul-2005 a Jun-2017</t>
  </si>
  <si>
    <t>Número de casos acumulados
 Jul-2005 a Sep-2017</t>
  </si>
  <si>
    <t>Número de casos acumulados
 Jul-2005 a Dic-2017</t>
  </si>
  <si>
    <t>Ingresos entre Enero  y Diciembre 2017</t>
  </si>
  <si>
    <t>Enero 2017 - Junio 2017</t>
  </si>
  <si>
    <t>Año 12 (16-17)</t>
  </si>
  <si>
    <t>Datos Casos Acumulados a de julio 2005 a junio 2017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</si>
  <si>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</si>
  <si>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</si>
  <si>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</si>
  <si>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</si>
  <si>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</si>
  <si>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</si>
  <si>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Muestra la distribución de Casos GES acumulados según modalidad de atención desde Julio de 2005 al 30 de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</si>
</sst>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_-* #,##0_-;\-* #,##0_-;_-* &quot;-&quot;??_-;_-@_-"/>
    <numFmt numFmtId="166" formatCode="_-* #,##0.0_-;\-* #,##0.0_-;_-* &quot;-&quot;??_-;_-@_-"/>
    <numFmt numFmtId="167" formatCode="yyyy\-mm\-dd;@"/>
    <numFmt numFmtId="168" formatCode="#,##0_ ;[Red]\(#,##0\)"/>
    <numFmt numFmtId="169" formatCode="0_ ;\-0\ "/>
    <numFmt numFmtId="170" formatCode="0000\-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483">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5" fontId="0" fillId="0" borderId="0" xfId="0" applyNumberFormat="1" applyBorder="1" applyAlignment="1">
      <alignment horizontal="justify"/>
    </xf>
    <xf numFmtId="165" fontId="0" fillId="0" borderId="0" xfId="0" applyNumberFormat="1" applyFill="1" applyBorder="1" applyAlignment="1">
      <alignment horizontal="justify"/>
    </xf>
    <xf numFmtId="165"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5" fontId="0" fillId="0" borderId="0" xfId="0" applyNumberFormat="1"/>
    <xf numFmtId="165"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4" fontId="2" fillId="0" borderId="0" xfId="3" applyNumberFormat="1" applyFont="1" applyAlignment="1">
      <alignment vertical="top"/>
    </xf>
    <xf numFmtId="165" fontId="6" fillId="4" borderId="40" xfId="2" applyNumberFormat="1" applyFont="1" applyFill="1" applyBorder="1" applyAlignment="1">
      <alignment horizontal="center" vertical="top" wrapText="1"/>
    </xf>
    <xf numFmtId="165"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43" fontId="7" fillId="4" borderId="40" xfId="2" quotePrefix="1" applyFont="1" applyFill="1" applyBorder="1" applyAlignment="1">
      <alignment horizontal="center" vertical="top"/>
    </xf>
    <xf numFmtId="43"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5" fontId="8" fillId="0" borderId="40" xfId="2" applyNumberFormat="1" applyFont="1" applyBorder="1"/>
    <xf numFmtId="165" fontId="8" fillId="0" borderId="40" xfId="0" applyNumberFormat="1" applyFont="1" applyBorder="1"/>
    <xf numFmtId="165" fontId="8" fillId="0" borderId="41" xfId="0" applyNumberFormat="1" applyFont="1" applyBorder="1"/>
    <xf numFmtId="165" fontId="8" fillId="0" borderId="65" xfId="2" applyNumberFormat="1" applyFont="1" applyBorder="1"/>
    <xf numFmtId="165" fontId="8" fillId="0" borderId="65" xfId="0" applyNumberFormat="1" applyFont="1" applyBorder="1"/>
    <xf numFmtId="165" fontId="8" fillId="0" borderId="27" xfId="2" applyNumberFormat="1" applyFont="1" applyBorder="1"/>
    <xf numFmtId="165" fontId="8" fillId="0" borderId="14" xfId="2" applyNumberFormat="1" applyFont="1" applyBorder="1"/>
    <xf numFmtId="165" fontId="8" fillId="0" borderId="67" xfId="0" applyNumberFormat="1" applyFont="1" applyBorder="1"/>
    <xf numFmtId="3" fontId="0" fillId="0" borderId="0" xfId="0" applyNumberFormat="1"/>
    <xf numFmtId="165" fontId="8" fillId="0" borderId="67" xfId="2" applyNumberFormat="1" applyFont="1" applyBorder="1"/>
    <xf numFmtId="164" fontId="8" fillId="0" borderId="65" xfId="3" applyNumberFormat="1" applyFont="1" applyBorder="1"/>
    <xf numFmtId="164" fontId="8" fillId="0" borderId="40" xfId="3" applyNumberFormat="1" applyFont="1" applyBorder="1"/>
    <xf numFmtId="164" fontId="8" fillId="0" borderId="41" xfId="3" applyNumberFormat="1" applyFont="1" applyBorder="1"/>
    <xf numFmtId="164" fontId="8" fillId="0" borderId="26" xfId="3" applyNumberFormat="1" applyFont="1" applyBorder="1"/>
    <xf numFmtId="164" fontId="8" fillId="0" borderId="3" xfId="3" applyNumberFormat="1" applyFont="1" applyBorder="1"/>
    <xf numFmtId="164"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5" fontId="10" fillId="4" borderId="40" xfId="2" applyNumberFormat="1" applyFont="1" applyFill="1" applyBorder="1" applyAlignment="1">
      <alignment horizontal="left" vertical="top"/>
    </xf>
    <xf numFmtId="165" fontId="10" fillId="4" borderId="40" xfId="2" quotePrefix="1" applyNumberFormat="1" applyFont="1" applyFill="1" applyBorder="1" applyAlignment="1">
      <alignment horizontal="center" vertical="top" wrapText="1"/>
    </xf>
    <xf numFmtId="165" fontId="10" fillId="4" borderId="40" xfId="2" applyNumberFormat="1" applyFont="1" applyFill="1" applyBorder="1" applyAlignment="1">
      <alignment horizontal="center" vertical="top" wrapText="1"/>
    </xf>
    <xf numFmtId="165" fontId="10" fillId="4" borderId="40" xfId="2" applyNumberFormat="1" applyFont="1" applyFill="1" applyBorder="1" applyAlignment="1">
      <alignment horizontal="left" vertical="top" wrapText="1"/>
    </xf>
    <xf numFmtId="165" fontId="10" fillId="4" borderId="40" xfId="2" quotePrefix="1" applyNumberFormat="1" applyFont="1" applyFill="1" applyBorder="1" applyAlignment="1">
      <alignment horizontal="left" vertical="top" wrapText="1"/>
    </xf>
    <xf numFmtId="165" fontId="10" fillId="4" borderId="40" xfId="2" applyNumberFormat="1" applyFont="1" applyFill="1" applyBorder="1" applyAlignment="1">
      <alignment horizontal="center" vertical="top"/>
    </xf>
    <xf numFmtId="165" fontId="10" fillId="4" borderId="63" xfId="2" quotePrefix="1" applyNumberFormat="1" applyFont="1" applyFill="1" applyBorder="1" applyAlignment="1">
      <alignment horizontal="center" vertical="top" wrapText="1"/>
    </xf>
    <xf numFmtId="165" fontId="11" fillId="0" borderId="40" xfId="2" applyNumberFormat="1" applyFont="1" applyBorder="1" applyAlignment="1">
      <alignment horizontal="left" vertical="top" wrapText="1"/>
    </xf>
    <xf numFmtId="164" fontId="11" fillId="0" borderId="40" xfId="3" applyNumberFormat="1" applyFont="1" applyBorder="1" applyAlignment="1">
      <alignment vertical="top"/>
    </xf>
    <xf numFmtId="165" fontId="11" fillId="0" borderId="40" xfId="2" applyNumberFormat="1" applyFont="1" applyBorder="1" applyAlignment="1">
      <alignment vertical="top" wrapText="1"/>
    </xf>
    <xf numFmtId="165" fontId="11" fillId="0" borderId="40" xfId="2" applyNumberFormat="1" applyFont="1" applyBorder="1" applyAlignment="1">
      <alignment horizontal="center" vertical="center" wrapText="1"/>
    </xf>
    <xf numFmtId="164" fontId="8" fillId="0" borderId="0" xfId="3" applyNumberFormat="1" applyFont="1" applyBorder="1"/>
    <xf numFmtId="0" fontId="8" fillId="0" borderId="0" xfId="0" quotePrefix="1" applyFont="1" applyAlignment="1">
      <alignment horizontal="left"/>
    </xf>
    <xf numFmtId="0" fontId="8" fillId="0" borderId="0" xfId="0" applyFont="1" applyBorder="1"/>
    <xf numFmtId="165" fontId="10" fillId="4" borderId="64" xfId="2" applyNumberFormat="1" applyFont="1" applyFill="1" applyBorder="1" applyAlignment="1">
      <alignment horizontal="center" vertical="top"/>
    </xf>
    <xf numFmtId="164" fontId="11" fillId="0" borderId="40" xfId="3" quotePrefix="1" applyNumberFormat="1" applyFont="1" applyBorder="1" applyAlignment="1">
      <alignment horizontal="left" vertical="top"/>
    </xf>
    <xf numFmtId="43" fontId="8" fillId="0" borderId="0" xfId="2" applyFont="1"/>
    <xf numFmtId="165" fontId="11" fillId="0" borderId="40" xfId="2" applyNumberFormat="1" applyFont="1" applyBorder="1" applyAlignment="1">
      <alignment horizontal="center" vertical="top"/>
    </xf>
    <xf numFmtId="0" fontId="8" fillId="0" borderId="0" xfId="0" applyFont="1" applyAlignment="1">
      <alignment vertical="top" wrapText="1"/>
    </xf>
    <xf numFmtId="165"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7" fontId="20" fillId="2" borderId="7" xfId="0" applyNumberFormat="1" applyFont="1" applyFill="1" applyBorder="1" applyAlignment="1">
      <alignment horizontal="center" vertical="top" wrapText="1"/>
    </xf>
    <xf numFmtId="167"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5" fontId="8" fillId="0" borderId="25" xfId="2" applyNumberFormat="1" applyFont="1" applyFill="1" applyBorder="1" applyAlignment="1">
      <alignment vertical="top" wrapText="1"/>
    </xf>
    <xf numFmtId="165" fontId="8" fillId="0" borderId="45" xfId="2" applyNumberFormat="1" applyFont="1" applyFill="1" applyBorder="1" applyAlignment="1">
      <alignment vertical="top" wrapText="1"/>
    </xf>
    <xf numFmtId="165"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5" fontId="8" fillId="0" borderId="2" xfId="2" applyNumberFormat="1" applyFont="1" applyFill="1" applyBorder="1" applyAlignment="1">
      <alignment vertical="top" wrapText="1"/>
    </xf>
    <xf numFmtId="165" fontId="8" fillId="0" borderId="4" xfId="2" applyNumberFormat="1" applyFont="1" applyFill="1" applyBorder="1" applyAlignment="1">
      <alignment vertical="top" wrapText="1"/>
    </xf>
    <xf numFmtId="165"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5" fontId="20" fillId="2" borderId="33" xfId="2" applyNumberFormat="1" applyFont="1" applyFill="1" applyBorder="1" applyAlignment="1">
      <alignment vertical="top" wrapText="1"/>
    </xf>
    <xf numFmtId="165" fontId="20" fillId="2" borderId="55" xfId="2" applyNumberFormat="1" applyFont="1" applyFill="1" applyBorder="1" applyAlignment="1">
      <alignment vertical="top" wrapText="1"/>
    </xf>
    <xf numFmtId="165"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4"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7"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5" fontId="8" fillId="0" borderId="25" xfId="2" applyNumberFormat="1" applyFont="1" applyFill="1" applyBorder="1" applyAlignment="1">
      <alignment horizontal="justify" vertical="top" wrapText="1"/>
    </xf>
    <xf numFmtId="165" fontId="8" fillId="0" borderId="26" xfId="2" applyNumberFormat="1" applyFont="1" applyFill="1" applyBorder="1" applyAlignment="1">
      <alignment horizontal="justify" vertical="top" wrapText="1"/>
    </xf>
    <xf numFmtId="165" fontId="8" fillId="0" borderId="2" xfId="2" applyNumberFormat="1" applyFont="1" applyFill="1" applyBorder="1" applyAlignment="1">
      <alignment horizontal="justify" vertical="top" wrapText="1"/>
    </xf>
    <xf numFmtId="165" fontId="8" fillId="0" borderId="3" xfId="2" applyNumberFormat="1" applyFont="1" applyFill="1" applyBorder="1" applyAlignment="1">
      <alignment horizontal="justify" vertical="top" wrapText="1"/>
    </xf>
    <xf numFmtId="165"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5" fontId="20" fillId="2" borderId="2" xfId="2" applyNumberFormat="1" applyFont="1" applyFill="1" applyBorder="1" applyAlignment="1">
      <alignment horizontal="justify" vertical="top" wrapText="1"/>
    </xf>
    <xf numFmtId="165"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5" fontId="20" fillId="2" borderId="33" xfId="2" applyNumberFormat="1" applyFont="1" applyFill="1" applyBorder="1" applyAlignment="1">
      <alignment horizontal="justify" vertical="top" wrapText="1"/>
    </xf>
    <xf numFmtId="165"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5" fontId="20" fillId="2" borderId="7" xfId="2" applyNumberFormat="1" applyFont="1" applyFill="1" applyBorder="1" applyAlignment="1">
      <alignment horizontal="justify" vertical="top" wrapText="1"/>
    </xf>
    <xf numFmtId="165"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5" fontId="8" fillId="0" borderId="25" xfId="2" applyNumberFormat="1" applyFont="1" applyBorder="1" applyAlignment="1">
      <alignment horizontal="justify"/>
    </xf>
    <xf numFmtId="165"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5" fontId="8" fillId="0" borderId="2" xfId="2" applyNumberFormat="1" applyFont="1" applyBorder="1" applyAlignment="1">
      <alignment horizontal="justify"/>
    </xf>
    <xf numFmtId="165"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5" fontId="20" fillId="2" borderId="2" xfId="2" applyNumberFormat="1" applyFont="1" applyFill="1" applyBorder="1" applyAlignment="1">
      <alignment horizontal="justify"/>
    </xf>
    <xf numFmtId="165"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5" fontId="8" fillId="0" borderId="18" xfId="2" applyNumberFormat="1" applyFont="1" applyFill="1" applyBorder="1" applyAlignment="1">
      <alignment horizontal="justify" vertical="top" wrapText="1"/>
    </xf>
    <xf numFmtId="165"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5" fontId="20" fillId="2" borderId="9" xfId="2" applyNumberFormat="1" applyFont="1" applyFill="1" applyBorder="1" applyAlignment="1">
      <alignment horizontal="justify" vertical="top" wrapText="1"/>
    </xf>
    <xf numFmtId="165"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7"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5" fontId="8" fillId="0" borderId="27" xfId="2" applyNumberFormat="1" applyFont="1" applyBorder="1" applyAlignment="1">
      <alignment horizontal="justify"/>
    </xf>
    <xf numFmtId="165" fontId="8" fillId="0" borderId="0" xfId="2" applyNumberFormat="1" applyFont="1" applyBorder="1" applyAlignment="1">
      <alignment horizontal="justify"/>
    </xf>
    <xf numFmtId="165" fontId="8" fillId="0" borderId="14" xfId="2" applyNumberFormat="1" applyFont="1" applyBorder="1" applyAlignment="1">
      <alignment horizontal="justify"/>
    </xf>
    <xf numFmtId="165" fontId="8" fillId="0" borderId="14" xfId="2" applyNumberFormat="1" applyFont="1" applyFill="1" applyBorder="1" applyAlignment="1">
      <alignment horizontal="justify"/>
    </xf>
    <xf numFmtId="165" fontId="20" fillId="2" borderId="14" xfId="2" applyNumberFormat="1" applyFont="1" applyFill="1" applyBorder="1" applyAlignment="1">
      <alignment horizontal="justify"/>
    </xf>
    <xf numFmtId="165" fontId="20" fillId="2" borderId="36" xfId="2" applyNumberFormat="1" applyFont="1" applyFill="1" applyBorder="1" applyAlignment="1">
      <alignment horizontal="justify"/>
    </xf>
    <xf numFmtId="165" fontId="8" fillId="0" borderId="14" xfId="2" applyNumberFormat="1" applyFont="1" applyFill="1" applyBorder="1" applyAlignment="1">
      <alignment horizontal="justify" vertical="top" wrapText="1"/>
    </xf>
    <xf numFmtId="165"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5"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5" fontId="20" fillId="2" borderId="38" xfId="2" applyNumberFormat="1" applyFont="1" applyFill="1" applyBorder="1" applyAlignment="1">
      <alignment horizontal="justify" vertical="top" wrapText="1"/>
    </xf>
    <xf numFmtId="165" fontId="20" fillId="2" borderId="28" xfId="2" applyNumberFormat="1" applyFont="1" applyFill="1" applyBorder="1" applyAlignment="1">
      <alignment horizontal="justify" vertical="top" wrapText="1"/>
    </xf>
    <xf numFmtId="165"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7" fontId="20" fillId="2" borderId="51" xfId="0" applyNumberFormat="1" applyFont="1" applyFill="1" applyBorder="1" applyAlignment="1">
      <alignment horizontal="center" vertical="top" wrapText="1"/>
    </xf>
    <xf numFmtId="165" fontId="8" fillId="0" borderId="27" xfId="2" applyNumberFormat="1" applyFont="1" applyBorder="1" applyAlignment="1">
      <alignment vertical="top" wrapText="1"/>
    </xf>
    <xf numFmtId="165" fontId="8" fillId="0" borderId="26" xfId="2" applyNumberFormat="1" applyFont="1" applyBorder="1" applyAlignment="1">
      <alignment vertical="top" wrapText="1"/>
    </xf>
    <xf numFmtId="165" fontId="8" fillId="0" borderId="45" xfId="2" applyNumberFormat="1" applyFont="1" applyBorder="1" applyAlignment="1">
      <alignment vertical="top" wrapText="1"/>
    </xf>
    <xf numFmtId="165" fontId="8" fillId="0" borderId="25" xfId="2" applyNumberFormat="1" applyFont="1" applyBorder="1" applyAlignment="1">
      <alignment vertical="top" wrapText="1"/>
    </xf>
    <xf numFmtId="165" fontId="8" fillId="0" borderId="14" xfId="2" applyNumberFormat="1" applyFont="1" applyBorder="1" applyAlignment="1">
      <alignment vertical="top" wrapText="1"/>
    </xf>
    <xf numFmtId="165" fontId="8" fillId="0" borderId="3" xfId="2" applyNumberFormat="1" applyFont="1" applyBorder="1" applyAlignment="1">
      <alignment vertical="top" wrapText="1"/>
    </xf>
    <xf numFmtId="165" fontId="8" fillId="0" borderId="4" xfId="2" applyNumberFormat="1" applyFont="1" applyBorder="1" applyAlignment="1">
      <alignment vertical="top" wrapText="1"/>
    </xf>
    <xf numFmtId="165" fontId="8" fillId="0" borderId="2" xfId="2" applyNumberFormat="1" applyFont="1" applyBorder="1" applyAlignment="1">
      <alignment vertical="top" wrapText="1"/>
    </xf>
    <xf numFmtId="165" fontId="20" fillId="2" borderId="14" xfId="2" applyNumberFormat="1" applyFont="1" applyFill="1" applyBorder="1" applyAlignment="1">
      <alignment vertical="top" wrapText="1"/>
    </xf>
    <xf numFmtId="165" fontId="20" fillId="2" borderId="36" xfId="2" applyNumberFormat="1" applyFont="1" applyFill="1" applyBorder="1" applyAlignment="1">
      <alignment vertical="top" wrapText="1"/>
    </xf>
    <xf numFmtId="165" fontId="20" fillId="2" borderId="1" xfId="2" applyNumberFormat="1" applyFont="1" applyFill="1" applyBorder="1" applyAlignment="1">
      <alignment vertical="top" wrapText="1"/>
    </xf>
    <xf numFmtId="165" fontId="20" fillId="2" borderId="2" xfId="2" applyNumberFormat="1" applyFont="1" applyFill="1" applyBorder="1" applyAlignment="1">
      <alignment vertical="top" wrapText="1"/>
    </xf>
    <xf numFmtId="165" fontId="20" fillId="2" borderId="3" xfId="2" applyNumberFormat="1" applyFont="1" applyFill="1" applyBorder="1" applyAlignment="1">
      <alignment vertical="top" wrapText="1"/>
    </xf>
    <xf numFmtId="165" fontId="8" fillId="0" borderId="14" xfId="2" applyNumberFormat="1" applyFont="1" applyFill="1" applyBorder="1" applyAlignment="1">
      <alignment vertical="top" wrapText="1"/>
    </xf>
    <xf numFmtId="165"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5" fontId="8" fillId="0" borderId="20" xfId="2" applyNumberFormat="1" applyFont="1" applyFill="1" applyBorder="1" applyAlignment="1">
      <alignment vertical="top" wrapText="1"/>
    </xf>
    <xf numFmtId="165" fontId="8" fillId="0" borderId="19" xfId="2" applyNumberFormat="1" applyFont="1" applyFill="1" applyBorder="1" applyAlignment="1">
      <alignment vertical="top" wrapText="1"/>
    </xf>
    <xf numFmtId="165" fontId="8" fillId="0" borderId="46" xfId="2" applyNumberFormat="1" applyFont="1" applyFill="1" applyBorder="1" applyAlignment="1">
      <alignment vertical="top" wrapText="1"/>
    </xf>
    <xf numFmtId="165" fontId="8" fillId="0" borderId="18" xfId="2" applyNumberFormat="1" applyFont="1" applyFill="1" applyBorder="1" applyAlignment="1">
      <alignment vertical="top" wrapText="1"/>
    </xf>
    <xf numFmtId="0" fontId="22" fillId="2" borderId="37" xfId="0" applyFont="1" applyFill="1" applyBorder="1" applyAlignment="1">
      <alignment wrapText="1"/>
    </xf>
    <xf numFmtId="165" fontId="20" fillId="2" borderId="38" xfId="2" applyNumberFormat="1" applyFont="1" applyFill="1" applyBorder="1" applyAlignment="1">
      <alignment vertical="top" wrapText="1"/>
    </xf>
    <xf numFmtId="165" fontId="20" fillId="2" borderId="10" xfId="2" applyNumberFormat="1" applyFont="1" applyFill="1" applyBorder="1" applyAlignment="1">
      <alignment vertical="top" wrapText="1"/>
    </xf>
    <xf numFmtId="165" fontId="20" fillId="2" borderId="47" xfId="2" applyNumberFormat="1" applyFont="1" applyFill="1" applyBorder="1" applyAlignment="1">
      <alignment vertical="top" wrapText="1"/>
    </xf>
    <xf numFmtId="165"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5" fontId="20" fillId="2" borderId="28" xfId="2" applyNumberFormat="1" applyFont="1" applyFill="1" applyBorder="1" applyAlignment="1">
      <alignment vertical="top" wrapText="1"/>
    </xf>
    <xf numFmtId="165" fontId="20" fillId="2" borderId="8" xfId="2" applyNumberFormat="1" applyFont="1" applyFill="1" applyBorder="1" applyAlignment="1">
      <alignment vertical="top" wrapText="1"/>
    </xf>
    <xf numFmtId="165" fontId="20" fillId="2" borderId="52" xfId="2" applyNumberFormat="1" applyFont="1" applyFill="1" applyBorder="1" applyAlignment="1">
      <alignment vertical="top" wrapText="1"/>
    </xf>
    <xf numFmtId="165"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7" fontId="20" fillId="2" borderId="49" xfId="0" applyNumberFormat="1" applyFont="1" applyFill="1" applyBorder="1" applyAlignment="1">
      <alignment horizontal="center" vertical="top" wrapText="1"/>
    </xf>
    <xf numFmtId="165" fontId="8" fillId="0" borderId="42" xfId="2" applyNumberFormat="1" applyFont="1" applyBorder="1" applyAlignment="1">
      <alignment vertical="top" wrapText="1"/>
    </xf>
    <xf numFmtId="165" fontId="8" fillId="0" borderId="48" xfId="2" applyNumberFormat="1" applyFont="1" applyBorder="1" applyAlignment="1">
      <alignment vertical="top" wrapText="1"/>
    </xf>
    <xf numFmtId="165" fontId="8" fillId="0" borderId="60" xfId="2" applyNumberFormat="1" applyFont="1" applyBorder="1" applyAlignment="1">
      <alignment vertical="top" wrapText="1"/>
    </xf>
    <xf numFmtId="165" fontId="8" fillId="0" borderId="0" xfId="2" applyNumberFormat="1" applyFont="1" applyBorder="1" applyAlignment="1">
      <alignment vertical="top" wrapText="1"/>
    </xf>
    <xf numFmtId="165" fontId="8" fillId="0" borderId="12" xfId="2" applyNumberFormat="1" applyFont="1" applyBorder="1" applyAlignment="1">
      <alignment vertical="top" wrapText="1"/>
    </xf>
    <xf numFmtId="168" fontId="8" fillId="0" borderId="17" xfId="0" applyNumberFormat="1" applyFont="1" applyFill="1" applyBorder="1"/>
    <xf numFmtId="165" fontId="8" fillId="0" borderId="0" xfId="2" quotePrefix="1" applyNumberFormat="1" applyFont="1" applyBorder="1" applyAlignment="1">
      <alignment horizontal="left" vertical="top" wrapText="1"/>
    </xf>
    <xf numFmtId="165" fontId="8" fillId="0" borderId="12" xfId="2" applyNumberFormat="1" applyFont="1" applyFill="1" applyBorder="1" applyAlignment="1">
      <alignment vertical="top" wrapText="1"/>
    </xf>
    <xf numFmtId="165"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5"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5" fontId="20" fillId="2" borderId="13" xfId="2" applyNumberFormat="1" applyFont="1" applyFill="1" applyBorder="1" applyAlignment="1">
      <alignment vertical="top" wrapText="1"/>
    </xf>
    <xf numFmtId="165"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5" fontId="8" fillId="0" borderId="25" xfId="2" applyNumberFormat="1" applyFont="1" applyFill="1" applyBorder="1" applyAlignment="1">
      <alignment horizontal="right" vertical="top" wrapText="1"/>
    </xf>
    <xf numFmtId="165" fontId="8" fillId="0" borderId="26" xfId="2" applyNumberFormat="1" applyFont="1" applyFill="1" applyBorder="1" applyAlignment="1">
      <alignment horizontal="right" vertical="top" wrapText="1"/>
    </xf>
    <xf numFmtId="165"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5" fontId="20" fillId="2" borderId="7" xfId="2" applyNumberFormat="1" applyFont="1" applyFill="1" applyBorder="1" applyAlignment="1">
      <alignment horizontal="right" vertical="top" wrapText="1"/>
    </xf>
    <xf numFmtId="165" fontId="20" fillId="2" borderId="8" xfId="2" applyNumberFormat="1" applyFont="1" applyFill="1" applyBorder="1" applyAlignment="1">
      <alignment horizontal="right" vertical="top" wrapText="1"/>
    </xf>
    <xf numFmtId="165"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5"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5" fontId="11" fillId="0" borderId="40" xfId="2" applyNumberFormat="1" applyFont="1" applyBorder="1" applyAlignment="1">
      <alignment horizontal="center"/>
    </xf>
    <xf numFmtId="9" fontId="11" fillId="0" borderId="40" xfId="3" applyFont="1" applyBorder="1" applyAlignment="1">
      <alignment horizontal="center"/>
    </xf>
    <xf numFmtId="169" fontId="11" fillId="0" borderId="40" xfId="2" quotePrefix="1" applyNumberFormat="1" applyFont="1" applyBorder="1" applyAlignment="1">
      <alignment horizontal="left"/>
    </xf>
    <xf numFmtId="165" fontId="11" fillId="0" borderId="40" xfId="2" applyNumberFormat="1" applyFont="1" applyBorder="1"/>
    <xf numFmtId="164"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5" fontId="11" fillId="0" borderId="0" xfId="2" applyNumberFormat="1" applyFont="1" applyBorder="1" applyAlignment="1">
      <alignment horizontal="center"/>
    </xf>
    <xf numFmtId="0" fontId="11" fillId="0" borderId="0" xfId="0" applyFont="1" applyBorder="1" applyAlignment="1">
      <alignment horizontal="justify"/>
    </xf>
    <xf numFmtId="169"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4" fontId="8" fillId="0" borderId="40" xfId="0" applyNumberFormat="1" applyFont="1" applyBorder="1"/>
    <xf numFmtId="0" fontId="8" fillId="2" borderId="42" xfId="0" applyFont="1" applyFill="1" applyBorder="1" applyAlignment="1">
      <alignment horizontal="right"/>
    </xf>
    <xf numFmtId="164" fontId="8" fillId="2" borderId="2" xfId="3" applyNumberFormat="1" applyFont="1" applyFill="1" applyBorder="1" applyAlignment="1">
      <alignment horizontal="right"/>
    </xf>
    <xf numFmtId="0" fontId="20" fillId="2" borderId="2" xfId="0" applyFont="1" applyFill="1" applyBorder="1" applyAlignment="1">
      <alignment horizontal="right" vertical="top" wrapText="1"/>
    </xf>
    <xf numFmtId="166" fontId="8" fillId="0" borderId="40"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6" fontId="8" fillId="0" borderId="41" xfId="2" applyNumberFormat="1" applyFont="1" applyFill="1" applyBorder="1" applyAlignment="1">
      <alignment horizontal="justify" vertical="top" wrapText="1"/>
    </xf>
    <xf numFmtId="166" fontId="8" fillId="0" borderId="34" xfId="2" applyNumberFormat="1" applyFont="1" applyFill="1" applyBorder="1" applyAlignment="1">
      <alignment horizontal="justify" vertical="top" wrapText="1"/>
    </xf>
    <xf numFmtId="165" fontId="2" fillId="0" borderId="0" xfId="2" quotePrefix="1" applyNumberFormat="1" applyFont="1" applyAlignment="1">
      <alignment horizontal="left" vertical="top"/>
    </xf>
    <xf numFmtId="164"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5"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5" fontId="11" fillId="0" borderId="40" xfId="2" applyNumberFormat="1" applyFont="1" applyFill="1" applyBorder="1"/>
    <xf numFmtId="164"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6"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6" fontId="8" fillId="0" borderId="2" xfId="2" applyNumberFormat="1" applyFont="1" applyFill="1" applyBorder="1" applyAlignment="1">
      <alignment horizontal="justify" vertical="top" wrapText="1"/>
    </xf>
    <xf numFmtId="166"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5" fontId="8" fillId="0" borderId="74" xfId="2" applyNumberFormat="1" applyFont="1" applyFill="1" applyBorder="1" applyAlignment="1">
      <alignment vertical="top" wrapText="1"/>
    </xf>
    <xf numFmtId="165"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5" fontId="2" fillId="0" borderId="40" xfId="2" applyNumberFormat="1" applyFont="1" applyBorder="1" applyAlignment="1">
      <alignment horizontal="center" vertical="top" wrapText="1"/>
    </xf>
    <xf numFmtId="170"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5" fontId="2" fillId="0" borderId="40" xfId="2" applyNumberFormat="1" applyFont="1" applyBorder="1"/>
    <xf numFmtId="165" fontId="2" fillId="0" borderId="40" xfId="0" applyNumberFormat="1" applyFont="1" applyBorder="1"/>
    <xf numFmtId="165" fontId="2" fillId="6" borderId="40" xfId="2" applyNumberFormat="1" applyFont="1" applyFill="1" applyBorder="1"/>
    <xf numFmtId="165" fontId="2" fillId="7" borderId="40" xfId="2" applyNumberFormat="1" applyFont="1" applyFill="1" applyBorder="1"/>
    <xf numFmtId="165" fontId="2" fillId="0" borderId="0" xfId="2" applyNumberFormat="1" applyFont="1"/>
    <xf numFmtId="0" fontId="2" fillId="0" borderId="0" xfId="0" applyFont="1" applyAlignment="1"/>
    <xf numFmtId="165" fontId="29" fillId="0" borderId="2" xfId="2" applyNumberFormat="1" applyFont="1" applyFill="1" applyBorder="1" applyAlignment="1">
      <alignment vertical="top" wrapText="1"/>
    </xf>
    <xf numFmtId="165" fontId="8" fillId="0" borderId="2" xfId="2" applyNumberFormat="1" applyFont="1" applyFill="1" applyBorder="1" applyAlignment="1">
      <alignment horizontal="center" vertical="top" wrapText="1"/>
    </xf>
    <xf numFmtId="165" fontId="8" fillId="0" borderId="14" xfId="2" applyNumberFormat="1" applyFont="1" applyFill="1" applyBorder="1" applyAlignment="1">
      <alignment horizontal="center" vertical="top" wrapText="1"/>
    </xf>
    <xf numFmtId="165" fontId="8" fillId="0" borderId="14" xfId="2" applyNumberFormat="1" applyFont="1" applyBorder="1" applyAlignment="1">
      <alignment horizontal="center" vertical="top" wrapText="1"/>
    </xf>
    <xf numFmtId="165"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4" fontId="3" fillId="2" borderId="11" xfId="1" applyNumberFormat="1" applyFill="1" applyBorder="1" applyAlignment="1" applyProtection="1">
      <alignment vertical="center"/>
    </xf>
    <xf numFmtId="164" fontId="3" fillId="2" borderId="13" xfId="1" applyNumberFormat="1" applyFill="1" applyBorder="1" applyAlignment="1" applyProtection="1">
      <alignment vertical="center"/>
    </xf>
    <xf numFmtId="169" fontId="11" fillId="0" borderId="0" xfId="2" quotePrefix="1" applyNumberFormat="1" applyFont="1" applyBorder="1" applyAlignment="1">
      <alignment horizontal="left"/>
    </xf>
    <xf numFmtId="165" fontId="8" fillId="0" borderId="0" xfId="0" applyNumberFormat="1" applyFont="1" applyAlignment="1">
      <alignment vertical="top" wrapText="1"/>
    </xf>
    <xf numFmtId="165" fontId="8" fillId="0" borderId="0" xfId="2" applyNumberFormat="1" applyFont="1" applyAlignment="1">
      <alignment vertical="top" wrapText="1"/>
    </xf>
    <xf numFmtId="9" fontId="8" fillId="0" borderId="0" xfId="3" applyFont="1" applyFill="1" applyBorder="1" applyAlignment="1">
      <alignment horizontal="justify" vertical="center"/>
    </xf>
    <xf numFmtId="166" fontId="8" fillId="8" borderId="2" xfId="2" applyNumberFormat="1" applyFont="1" applyFill="1" applyBorder="1" applyAlignment="1">
      <alignment horizontal="justify" vertical="top" wrapText="1"/>
    </xf>
    <xf numFmtId="166" fontId="8" fillId="8" borderId="40" xfId="2" applyNumberFormat="1" applyFont="1" applyFill="1" applyBorder="1" applyAlignment="1">
      <alignment horizontal="justify" vertical="top" wrapText="1"/>
    </xf>
    <xf numFmtId="166" fontId="8" fillId="8" borderId="3" xfId="2" applyNumberFormat="1" applyFont="1" applyFill="1" applyBorder="1" applyAlignment="1">
      <alignment horizontal="justify" vertical="top" wrapText="1"/>
    </xf>
    <xf numFmtId="0" fontId="2" fillId="0" borderId="0" xfId="0" applyFont="1" applyAlignment="1">
      <alignment horizontal="center" vertical="center"/>
    </xf>
    <xf numFmtId="167" fontId="20" fillId="2" borderId="31" xfId="0" applyNumberFormat="1" applyFont="1" applyFill="1" applyBorder="1" applyAlignment="1">
      <alignment horizontal="center" vertical="top" wrapText="1"/>
    </xf>
    <xf numFmtId="165" fontId="8" fillId="0" borderId="68" xfId="2" applyNumberFormat="1" applyFont="1" applyFill="1" applyBorder="1" applyAlignment="1">
      <alignment vertical="top" wrapText="1"/>
    </xf>
    <xf numFmtId="165" fontId="8" fillId="0" borderId="73" xfId="2" applyNumberFormat="1" applyFont="1" applyFill="1" applyBorder="1" applyAlignment="1">
      <alignment vertical="top" wrapText="1"/>
    </xf>
    <xf numFmtId="165" fontId="8" fillId="0" borderId="60" xfId="2" applyNumberFormat="1" applyFont="1" applyFill="1" applyBorder="1" applyAlignment="1">
      <alignment vertical="top" wrapText="1"/>
    </xf>
    <xf numFmtId="164" fontId="8" fillId="0" borderId="0" xfId="3" applyNumberFormat="1" applyFont="1"/>
    <xf numFmtId="165" fontId="8" fillId="0" borderId="48" xfId="2" applyNumberFormat="1" applyFont="1" applyFill="1" applyBorder="1" applyAlignment="1">
      <alignment vertical="top" wrapText="1"/>
    </xf>
    <xf numFmtId="165" fontId="8" fillId="0" borderId="42" xfId="2" applyNumberFormat="1" applyFont="1" applyFill="1" applyBorder="1" applyAlignment="1">
      <alignment vertical="top" wrapText="1"/>
    </xf>
    <xf numFmtId="165"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5" fontId="8" fillId="0" borderId="27" xfId="2" applyNumberFormat="1" applyFont="1" applyFill="1" applyBorder="1" applyAlignment="1">
      <alignment vertical="top" wrapText="1"/>
    </xf>
    <xf numFmtId="165"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69" fontId="11" fillId="0" borderId="0" xfId="2" quotePrefix="1" applyNumberFormat="1" applyFont="1" applyBorder="1" applyAlignment="1">
      <alignment horizontal="left" vertical="center"/>
    </xf>
    <xf numFmtId="164" fontId="11" fillId="0" borderId="0" xfId="3" applyNumberFormat="1" applyFont="1" applyBorder="1" applyAlignment="1">
      <alignment horizontal="center"/>
    </xf>
    <xf numFmtId="169" fontId="11" fillId="0" borderId="40" xfId="2" quotePrefix="1" applyNumberFormat="1" applyFont="1" applyBorder="1" applyAlignment="1">
      <alignment horizontal="left" vertical="center"/>
    </xf>
    <xf numFmtId="165" fontId="20" fillId="2" borderId="28" xfId="2" applyNumberFormat="1" applyFont="1" applyFill="1" applyBorder="1" applyAlignment="1">
      <alignment horizontal="right" vertical="top" wrapText="1"/>
    </xf>
    <xf numFmtId="164" fontId="15" fillId="2" borderId="11" xfId="1" applyNumberFormat="1" applyFont="1" applyFill="1" applyBorder="1" applyAlignment="1" applyProtection="1">
      <alignment horizontal="center" vertical="center"/>
    </xf>
    <xf numFmtId="164"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4" fontId="3" fillId="2" borderId="11" xfId="1" applyNumberFormat="1" applyFill="1" applyBorder="1" applyAlignment="1" applyProtection="1">
      <alignment horizontal="center" vertical="center"/>
    </xf>
    <xf numFmtId="164"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4" fontId="20" fillId="2" borderId="29" xfId="3" applyNumberFormat="1" applyFont="1" applyFill="1" applyBorder="1" applyAlignment="1">
      <alignment horizontal="center" vertical="center"/>
    </xf>
    <xf numFmtId="164" fontId="20" fillId="2" borderId="30" xfId="3" applyNumberFormat="1" applyFont="1" applyFill="1" applyBorder="1" applyAlignment="1">
      <alignment horizontal="center" vertical="center"/>
    </xf>
    <xf numFmtId="164"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4"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4" fontId="20" fillId="2" borderId="29" xfId="3" applyNumberFormat="1" applyFont="1" applyFill="1" applyBorder="1" applyAlignment="1">
      <alignment horizontal="center" vertical="center" wrapText="1"/>
    </xf>
    <xf numFmtId="164" fontId="20" fillId="2" borderId="15" xfId="3" applyNumberFormat="1" applyFont="1" applyFill="1" applyBorder="1" applyAlignment="1">
      <alignment horizontal="center" vertical="center" wrapText="1"/>
    </xf>
    <xf numFmtId="164"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4" fontId="3" fillId="2" borderId="11" xfId="1" applyNumberFormat="1" applyFill="1" applyBorder="1" applyAlignment="1" applyProtection="1">
      <alignment horizontal="center"/>
    </xf>
    <xf numFmtId="164" fontId="3" fillId="2" borderId="13" xfId="1" applyNumberFormat="1" applyFill="1" applyBorder="1" applyAlignment="1" applyProtection="1">
      <alignment horizontal="center"/>
    </xf>
    <xf numFmtId="164" fontId="22" fillId="2" borderId="72" xfId="3" applyNumberFormat="1" applyFont="1" applyFill="1" applyBorder="1" applyAlignment="1">
      <alignment horizontal="justify" vertical="center"/>
    </xf>
    <xf numFmtId="164" fontId="22" fillId="2" borderId="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0"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22" fillId="2" borderId="33"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34" xfId="0" applyFont="1" applyFill="1" applyBorder="1" applyAlignment="1">
      <alignment horizontal="center" vertical="center"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64" fontId="26" fillId="0" borderId="0" xfId="1" applyNumberFormat="1" applyFont="1" applyFill="1" applyBorder="1" applyAlignment="1" applyProtection="1">
      <alignment horizontal="center" vertical="center"/>
    </xf>
    <xf numFmtId="169" fontId="11" fillId="0" borderId="64" xfId="2" quotePrefix="1" applyNumberFormat="1" applyFont="1" applyBorder="1" applyAlignment="1">
      <alignment horizontal="left" vertical="center"/>
    </xf>
    <xf numFmtId="169" fontId="11" fillId="0" borderId="63" xfId="2" quotePrefix="1" applyNumberFormat="1" applyFont="1" applyBorder="1" applyAlignment="1">
      <alignment horizontal="left" vertical="center"/>
    </xf>
    <xf numFmtId="169" fontId="11" fillId="0" borderId="65" xfId="2" quotePrefix="1" applyNumberFormat="1" applyFont="1" applyBorder="1" applyAlignment="1">
      <alignment horizontal="left" vertical="center"/>
    </xf>
    <xf numFmtId="164" fontId="21" fillId="2" borderId="11" xfId="1" applyNumberFormat="1" applyFont="1" applyFill="1" applyBorder="1" applyAlignment="1" applyProtection="1">
      <alignment horizontal="center" vertical="center"/>
    </xf>
    <xf numFmtId="164"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14">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worksheet" Target="worksheets/sheet2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ser>
        <c:dLbls>
          <c:showLegendKey val="0"/>
          <c:showVal val="0"/>
          <c:showCatName val="0"/>
          <c:showSerName val="0"/>
          <c:showPercent val="0"/>
          <c:showBubbleSize val="0"/>
        </c:dLbls>
        <c:gapWidth val="150"/>
        <c:overlap val="100"/>
        <c:axId val="324700368"/>
        <c:axId val="324699248"/>
      </c:barChart>
      <c:catAx>
        <c:axId val="324700368"/>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324699248"/>
        <c:crosses val="autoZero"/>
        <c:auto val="1"/>
        <c:lblAlgn val="ctr"/>
        <c:lblOffset val="100"/>
        <c:noMultiLvlLbl val="0"/>
      </c:catAx>
      <c:valAx>
        <c:axId val="324699248"/>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324700368"/>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layout/>
      <c:overlay val="0"/>
    </c:title>
    <c:autoTitleDeleted val="0"/>
    <c:plotArea>
      <c:layout>
        <c:manualLayout>
          <c:layoutTarget val="inner"/>
          <c:xMode val="edge"/>
          <c:yMode val="edge"/>
          <c:x val="0.13044112433072891"/>
          <c:y val="9.0168824590706062E-2"/>
          <c:w val="0.83380907240589808"/>
          <c:h val="0.79418369354548379"/>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GES'!$F$41:$F$52</c:f>
              <c:numCache>
                <c:formatCode>_-* #,##0_-;\-* #,##0_-;_-* "-"??_-;_-@_-</c:formatCode>
                <c:ptCount val="12"/>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numCache>
            </c:numRef>
          </c:val>
          <c:smooth val="0"/>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GES'!$G$41:$G$52</c:f>
              <c:numCache>
                <c:formatCode>_-* #,##0_-;\-* #,##0_-;_-* "-"??_-;_-@_-</c:formatCode>
                <c:ptCount val="12"/>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numCache>
            </c:numRef>
          </c:val>
          <c:smooth val="0"/>
        </c:ser>
        <c:dLbls>
          <c:showLegendKey val="0"/>
          <c:showVal val="0"/>
          <c:showCatName val="0"/>
          <c:showSerName val="0"/>
          <c:showPercent val="0"/>
          <c:showBubbleSize val="0"/>
        </c:dLbls>
        <c:marker val="1"/>
        <c:smooth val="0"/>
        <c:axId val="324692528"/>
        <c:axId val="324700928"/>
      </c:lineChart>
      <c:catAx>
        <c:axId val="324692528"/>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324700928"/>
        <c:crosses val="autoZero"/>
        <c:auto val="1"/>
        <c:lblAlgn val="ctr"/>
        <c:lblOffset val="100"/>
        <c:noMultiLvlLbl val="0"/>
      </c:catAx>
      <c:valAx>
        <c:axId val="324700928"/>
        <c:scaling>
          <c:orientation val="minMax"/>
          <c:max val="32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324692528"/>
        <c:crosses val="autoZero"/>
        <c:crossBetween val="between"/>
        <c:majorUnit val="100000"/>
      </c:valAx>
      <c:spPr>
        <a:noFill/>
        <a:ln w="25400">
          <a:noFill/>
        </a:ln>
      </c:spPr>
    </c:plotArea>
    <c:legend>
      <c:legendPos val="b"/>
      <c:layout/>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Calendari'!$E$32:$E$43</c:f>
              <c:numCache>
                <c:formatCode>0_ ;\-0\ </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'Gráfico Casos por Año Calendari'!$F$32:$F$43</c:f>
              <c:numCache>
                <c:formatCode>_-* #,##0_-;\-* #,##0_-;_-* "-"??_-;_-@_-</c:formatCode>
                <c:ptCount val="12"/>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numCache>
            </c:numRef>
          </c:val>
          <c:smooth val="0"/>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Calendari'!$E$32:$E$43</c:f>
              <c:numCache>
                <c:formatCode>0_ ;\-0\ </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'Gráfico Casos por Año Calendari'!$G$32:$G$43</c:f>
              <c:numCache>
                <c:formatCode>_-* #,##0_-;\-* #,##0_-;_-* "-"??_-;_-@_-</c:formatCode>
                <c:ptCount val="12"/>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numCache>
            </c:numRef>
          </c:val>
          <c:smooth val="0"/>
        </c:ser>
        <c:dLbls>
          <c:showLegendKey val="0"/>
          <c:showVal val="0"/>
          <c:showCatName val="0"/>
          <c:showSerName val="0"/>
          <c:showPercent val="0"/>
          <c:showBubbleSize val="0"/>
        </c:dLbls>
        <c:marker val="1"/>
        <c:smooth val="0"/>
        <c:axId val="324686928"/>
        <c:axId val="324694768"/>
      </c:lineChart>
      <c:catAx>
        <c:axId val="324686928"/>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324694768"/>
        <c:crosses val="autoZero"/>
        <c:auto val="1"/>
        <c:lblAlgn val="ctr"/>
        <c:lblOffset val="100"/>
        <c:noMultiLvlLbl val="0"/>
      </c:catAx>
      <c:valAx>
        <c:axId val="324694768"/>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324686928"/>
        <c:crosses val="autoZero"/>
        <c:crossBetween val="between"/>
        <c:majorUnit val="100000"/>
      </c:valAx>
      <c:spPr>
        <a:noFill/>
        <a:ln w="25400">
          <a:noFill/>
        </a:ln>
      </c:spPr>
    </c:plotArea>
    <c:legend>
      <c:legendPos val="b"/>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ser>
        <c:dLbls>
          <c:showLegendKey val="0"/>
          <c:showVal val="0"/>
          <c:showCatName val="0"/>
          <c:showSerName val="0"/>
          <c:showPercent val="0"/>
          <c:showBubbleSize val="0"/>
        </c:dLbls>
        <c:gapWidth val="150"/>
        <c:overlap val="100"/>
        <c:axId val="324668448"/>
        <c:axId val="324723328"/>
      </c:barChart>
      <c:catAx>
        <c:axId val="324668448"/>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324723328"/>
        <c:crossesAt val="0"/>
        <c:auto val="1"/>
        <c:lblAlgn val="ctr"/>
        <c:lblOffset val="100"/>
        <c:noMultiLvlLbl val="0"/>
      </c:catAx>
      <c:valAx>
        <c:axId val="324723328"/>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324668448"/>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junio 2017</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0.71489884508021229</c:v>
                </c:pt>
                <c:pt idx="1">
                  <c:v>0.72469282889693343</c:v>
                </c:pt>
                <c:pt idx="2">
                  <c:v>0.71540182862518242</c:v>
                </c:pt>
              </c:numCache>
            </c:numRef>
          </c:val>
        </c:ser>
        <c:ser>
          <c:idx val="1"/>
          <c:order val="1"/>
          <c:tx>
            <c:strRef>
              <c:f>'Gráfico Tipo Atención'!$C$45</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0.11310391602933648</c:v>
                </c:pt>
                <c:pt idx="1">
                  <c:v>0.10092402120753137</c:v>
                </c:pt>
                <c:pt idx="2">
                  <c:v>0.11247840073449031</c:v>
                </c:pt>
              </c:numCache>
            </c:numRef>
          </c:val>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0.17199723889045127</c:v>
                </c:pt>
                <c:pt idx="1">
                  <c:v>0.17438314989553519</c:v>
                </c:pt>
                <c:pt idx="2">
                  <c:v>0.1721197706403273</c:v>
                </c:pt>
              </c:numCache>
            </c:numRef>
          </c:val>
        </c:ser>
        <c:dLbls>
          <c:showLegendKey val="0"/>
          <c:showVal val="0"/>
          <c:showCatName val="0"/>
          <c:showSerName val="0"/>
          <c:showPercent val="0"/>
          <c:showBubbleSize val="0"/>
        </c:dLbls>
        <c:gapWidth val="75"/>
        <c:overlap val="100"/>
        <c:axId val="324709328"/>
        <c:axId val="324717168"/>
      </c:barChart>
      <c:catAx>
        <c:axId val="324709328"/>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324717168"/>
        <c:crosses val="autoZero"/>
        <c:auto val="1"/>
        <c:lblAlgn val="ctr"/>
        <c:lblOffset val="100"/>
        <c:noMultiLvlLbl val="0"/>
      </c:catAx>
      <c:valAx>
        <c:axId val="324717168"/>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324709328"/>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layout/>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GrafPorGrupdeDS!$D$44:$O$44</c:f>
              <c:numCache>
                <c:formatCode>0.0%</c:formatCode>
                <c:ptCount val="12"/>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numCache>
            </c:numRef>
          </c:val>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GrafPorGrupdeDS!$D$45:$O$45</c:f>
              <c:numCache>
                <c:formatCode>0.0%</c:formatCode>
                <c:ptCount val="12"/>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numCache>
            </c:numRef>
          </c:val>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GrafPorGrupdeDS!$D$46:$O$46</c:f>
              <c:numCache>
                <c:formatCode>0.0%</c:formatCode>
                <c:ptCount val="12"/>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numCache>
            </c:numRef>
          </c:val>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GrafPorGrupdeDS!$D$47:$O$47</c:f>
              <c:numCache>
                <c:formatCode>0.0%</c:formatCode>
                <c:ptCount val="12"/>
                <c:pt idx="5">
                  <c:v>2.1040381799457067E-2</c:v>
                </c:pt>
                <c:pt idx="6">
                  <c:v>3.6837189417369902E-2</c:v>
                </c:pt>
                <c:pt idx="7">
                  <c:v>4.9515896377527041E-2</c:v>
                </c:pt>
                <c:pt idx="8">
                  <c:v>5.7895374285580989E-2</c:v>
                </c:pt>
                <c:pt idx="9">
                  <c:v>6.4266399671100455E-2</c:v>
                </c:pt>
                <c:pt idx="10">
                  <c:v>6.8769347341147175E-2</c:v>
                </c:pt>
                <c:pt idx="11">
                  <c:v>7.258498069720927E-2</c:v>
                </c:pt>
              </c:numCache>
            </c:numRef>
          </c:val>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GrafPorGrupdeDS!$D$48:$O$48</c:f>
              <c:numCache>
                <c:formatCode>0.0%</c:formatCode>
                <c:ptCount val="12"/>
                <c:pt idx="8">
                  <c:v>9.8353512531878674E-3</c:v>
                </c:pt>
                <c:pt idx="9">
                  <c:v>1.4230608767729415E-2</c:v>
                </c:pt>
                <c:pt idx="10">
                  <c:v>1.7511016603664976E-2</c:v>
                </c:pt>
                <c:pt idx="11">
                  <c:v>2.0141145147859266E-2</c:v>
                </c:pt>
              </c:numCache>
            </c:numRef>
          </c:val>
        </c:ser>
        <c:dLbls>
          <c:showLegendKey val="0"/>
          <c:showVal val="0"/>
          <c:showCatName val="0"/>
          <c:showSerName val="0"/>
          <c:showPercent val="0"/>
          <c:showBubbleSize val="0"/>
        </c:dLbls>
        <c:gapWidth val="54"/>
        <c:overlap val="100"/>
        <c:axId val="324671808"/>
        <c:axId val="324702608"/>
      </c:barChart>
      <c:catAx>
        <c:axId val="324671808"/>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324702608"/>
        <c:crosses val="autoZero"/>
        <c:auto val="1"/>
        <c:lblAlgn val="ctr"/>
        <c:lblOffset val="100"/>
        <c:noMultiLvlLbl val="0"/>
      </c:catAx>
      <c:valAx>
        <c:axId val="324702608"/>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324671808"/>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0.18920389943306731</c:v>
                </c:pt>
                <c:pt idx="1">
                  <c:v>6.001939665300926E-2</c:v>
                </c:pt>
                <c:pt idx="2">
                  <c:v>0.18248328885384821</c:v>
                </c:pt>
              </c:numCache>
            </c:numRef>
          </c:val>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16,9%</a:t>
                    </a:r>
                  </a:p>
                </c:rich>
              </c:tx>
              <c:showLegendKey val="0"/>
              <c:showVal val="1"/>
              <c:showCatName val="0"/>
              <c:showSerName val="1"/>
              <c:showPercent val="0"/>
              <c:showBubbleSize val="0"/>
              <c:extLst>
                <c:ext xmlns:c15="http://schemas.microsoft.com/office/drawing/2012/chart" uri="{CE6537A1-D6FC-4f65-9D91-7224C49458BB}">
                  <c15:layout/>
                </c:ext>
              </c:extLst>
            </c:dLbl>
            <c:dLbl>
              <c:idx val="1"/>
              <c:layout/>
              <c:tx>
                <c:rich>
                  <a:bodyPr/>
                  <a:lstStyle/>
                  <a:p>
                    <a:r>
                      <a:rPr lang="en-US"/>
                      <a:t>N° 19</a:t>
                    </a:r>
                  </a:p>
                  <a:p>
                    <a:r>
                      <a:rPr lang="en-US"/>
                      <a:t>13%</a:t>
                    </a:r>
                  </a:p>
                </c:rich>
              </c:tx>
              <c:showLegendKey val="0"/>
              <c:showVal val="1"/>
              <c:showCatName val="0"/>
              <c:showSerName val="1"/>
              <c:showPercent val="0"/>
              <c:showBubbleSize val="0"/>
              <c:extLst>
                <c:ext xmlns:c15="http://schemas.microsoft.com/office/drawing/2012/chart" uri="{CE6537A1-D6FC-4f65-9D91-7224C49458BB}">
                  <c15:layout/>
                </c:ext>
              </c:extLst>
            </c:dLbl>
            <c:dLbl>
              <c:idx val="2"/>
              <c:layout/>
              <c:tx>
                <c:rich>
                  <a:bodyPr/>
                  <a:lstStyle/>
                  <a:p>
                    <a:r>
                      <a:rPr lang="en-US"/>
                      <a:t>N° 19</a:t>
                    </a:r>
                  </a:p>
                  <a:p>
                    <a:r>
                      <a:rPr lang="en-US"/>
                      <a:t>16,7%</a:t>
                    </a:r>
                  </a:p>
                </c:rich>
              </c:tx>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0.16949220178566848</c:v>
                </c:pt>
                <c:pt idx="1">
                  <c:v>0.12992425051589115</c:v>
                </c:pt>
                <c:pt idx="2">
                  <c:v>0.16743374441517078</c:v>
                </c:pt>
              </c:numCache>
            </c:numRef>
          </c:val>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0.13564083192769733</c:v>
                </c:pt>
                <c:pt idx="1">
                  <c:v>0.20983931539214137</c:v>
                </c:pt>
                <c:pt idx="2">
                  <c:v>0.1395008855889491</c:v>
                </c:pt>
              </c:numCache>
            </c:numRef>
          </c:val>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7,5%</a:t>
                    </a:r>
                  </a:p>
                </c:rich>
              </c:tx>
              <c:showLegendKey val="0"/>
              <c:showVal val="1"/>
              <c:showCatName val="0"/>
              <c:showSerName val="1"/>
              <c:showPercent val="0"/>
              <c:showBubbleSize val="0"/>
              <c:extLst>
                <c:ext xmlns:c15="http://schemas.microsoft.com/office/drawing/2012/chart" uri="{CE6537A1-D6FC-4f65-9D91-7224C49458BB}">
                  <c15:layout/>
                </c:ext>
              </c:extLst>
            </c:dLbl>
            <c:dLbl>
              <c:idx val="1"/>
              <c:layout/>
              <c:tx>
                <c:rich>
                  <a:bodyPr/>
                  <a:lstStyle/>
                  <a:p>
                    <a:r>
                      <a:rPr lang="en-US"/>
                      <a:t>N° 29</a:t>
                    </a:r>
                  </a:p>
                  <a:p>
                    <a:r>
                      <a:rPr lang="en-US"/>
                      <a:t>1,8%</a:t>
                    </a:r>
                  </a:p>
                </c:rich>
              </c:tx>
              <c:showLegendKey val="0"/>
              <c:showVal val="1"/>
              <c:showCatName val="0"/>
              <c:showSerName val="1"/>
              <c:showPercent val="0"/>
              <c:showBubbleSize val="0"/>
              <c:extLst>
                <c:ext xmlns:c15="http://schemas.microsoft.com/office/drawing/2012/chart" uri="{CE6537A1-D6FC-4f65-9D91-7224C49458BB}">
                  <c15:layout/>
                </c:ext>
              </c:extLst>
            </c:dLbl>
            <c:dLbl>
              <c:idx val="2"/>
              <c:layout/>
              <c:tx>
                <c:rich>
                  <a:bodyPr/>
                  <a:lstStyle/>
                  <a:p>
                    <a:r>
                      <a:rPr lang="en-US"/>
                      <a:t>N° 29</a:t>
                    </a:r>
                  </a:p>
                  <a:p>
                    <a:r>
                      <a:rPr lang="en-US"/>
                      <a:t>7,2%</a:t>
                    </a:r>
                  </a:p>
                </c:rich>
              </c:tx>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7.4846173299247629E-2</c:v>
                </c:pt>
                <c:pt idx="1">
                  <c:v>1.8030342517548845E-2</c:v>
                </c:pt>
                <c:pt idx="2">
                  <c:v>7.1890423459278818E-2</c:v>
                </c:pt>
              </c:numCache>
            </c:numRef>
          </c:val>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dLbl>
              <c:idx val="1"/>
              <c:layout/>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0.43081689355431946</c:v>
                </c:pt>
                <c:pt idx="1">
                  <c:v>0.5821866949214094</c:v>
                </c:pt>
                <c:pt idx="2">
                  <c:v>0.43869165768275309</c:v>
                </c:pt>
              </c:numCache>
            </c:numRef>
          </c:val>
        </c:ser>
        <c:dLbls>
          <c:showLegendKey val="0"/>
          <c:showVal val="0"/>
          <c:showCatName val="0"/>
          <c:showSerName val="0"/>
          <c:showPercent val="0"/>
          <c:showBubbleSize val="0"/>
        </c:dLbls>
        <c:gapWidth val="100"/>
        <c:overlap val="100"/>
        <c:axId val="324713248"/>
        <c:axId val="324666768"/>
      </c:barChart>
      <c:catAx>
        <c:axId val="324713248"/>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24666768"/>
        <c:crosses val="autoZero"/>
        <c:auto val="1"/>
        <c:lblAlgn val="ctr"/>
        <c:lblOffset val="100"/>
        <c:tickLblSkip val="1"/>
        <c:noMultiLvlLbl val="0"/>
      </c:catAx>
      <c:valAx>
        <c:axId val="324666768"/>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324713248"/>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layout/>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0.29073616420670001</c:v>
                </c:pt>
                <c:pt idx="1">
                  <c:v>7.7677289516633732E-2</c:v>
                </c:pt>
                <c:pt idx="2">
                  <c:v>0.28091824536681526</c:v>
                </c:pt>
              </c:numCache>
            </c:numRef>
          </c:val>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0.18134772461731163</c:v>
                </c:pt>
                <c:pt idx="1">
                  <c:v>1.0117681707182389E-2</c:v>
                </c:pt>
                <c:pt idx="2">
                  <c:v>0.17345731091505612</c:v>
                </c:pt>
              </c:numCache>
            </c:numRef>
          </c:val>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fld id="{2D18B959-7098-48CA-9BCC-E347EA40EC9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5.5425651684420194E-2"/>
                  <c:y val="2.8735632183908046E-2"/>
                </c:manualLayout>
              </c:layout>
              <c:tx>
                <c:rich>
                  <a:bodyPr/>
                  <a:lstStyle/>
                  <a:p>
                    <a:r>
                      <a:rPr lang="en-US"/>
                      <a:t>N° 26</a:t>
                    </a:r>
                  </a:p>
                  <a:p>
                    <a:fld id="{C4223333-F236-4A23-B6CE-5F4D974FE75A}"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4.3301290378453275E-2"/>
                  <c:y val="4.0229885057471208E-2"/>
                </c:manualLayout>
              </c:layout>
              <c:tx>
                <c:rich>
                  <a:bodyPr/>
                  <a:lstStyle/>
                  <a:p>
                    <a:r>
                      <a:rPr lang="en-US"/>
                      <a:t>N° 26</a:t>
                    </a:r>
                  </a:p>
                  <a:p>
                    <a:fld id="{8C30DCAA-155C-4E7B-A0CB-F4BD7335E1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7.1058249014343669E-2</c:v>
                </c:pt>
                <c:pt idx="1">
                  <c:v>6.1141721171663131E-2</c:v>
                </c:pt>
                <c:pt idx="2">
                  <c:v>7.0601287690040593E-2</c:v>
                </c:pt>
              </c:numCache>
            </c:numRef>
          </c:val>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fld id="{6EEA89D8-EFF7-4430-9F68-5D335706D80B}"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5.3693600069282067E-2"/>
                  <c:y val="-2.8735632183908098E-2"/>
                </c:manualLayout>
              </c:layout>
              <c:tx>
                <c:rich>
                  <a:bodyPr/>
                  <a:lstStyle/>
                  <a:p>
                    <a:r>
                      <a:rPr lang="en-US"/>
                      <a:t>N° 37</a:t>
                    </a:r>
                  </a:p>
                  <a:p>
                    <a:fld id="{4508176F-EB1F-420A-9155-00C630E36B8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4.3301290378453344E-2"/>
                  <c:y val="-2.5862068965517241E-2"/>
                </c:manualLayout>
              </c:layout>
              <c:tx>
                <c:rich>
                  <a:bodyPr/>
                  <a:lstStyle/>
                  <a:p>
                    <a:r>
                      <a:rPr lang="en-US"/>
                      <a:t>N° 37</a:t>
                    </a:r>
                  </a:p>
                  <a:p>
                    <a:fld id="{EE64C958-609F-4083-9E41-3B2495CA6CAA}"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6.7494710859321599E-2</c:v>
                </c:pt>
                <c:pt idx="1">
                  <c:v>0.1200868807598385</c:v>
                </c:pt>
                <c:pt idx="2">
                  <c:v>6.9918198998211986E-2</c:v>
                </c:pt>
              </c:numCache>
            </c:numRef>
          </c:val>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0.38936315130232307</c:v>
                </c:pt>
                <c:pt idx="1">
                  <c:v>0.73097642684468245</c:v>
                </c:pt>
                <c:pt idx="2">
                  <c:v>0.40510495702987614</c:v>
                </c:pt>
              </c:numCache>
            </c:numRef>
          </c:val>
        </c:ser>
        <c:dLbls>
          <c:dLblPos val="ctr"/>
          <c:showLegendKey val="0"/>
          <c:showVal val="1"/>
          <c:showCatName val="0"/>
          <c:showSerName val="0"/>
          <c:showPercent val="0"/>
          <c:showBubbleSize val="0"/>
        </c:dLbls>
        <c:gapWidth val="100"/>
        <c:overlap val="100"/>
        <c:axId val="324707088"/>
        <c:axId val="324698128"/>
      </c:barChart>
      <c:catAx>
        <c:axId val="324707088"/>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24698128"/>
        <c:crosses val="autoZero"/>
        <c:auto val="1"/>
        <c:lblAlgn val="ctr"/>
        <c:lblOffset val="100"/>
        <c:noMultiLvlLbl val="0"/>
      </c:catAx>
      <c:valAx>
        <c:axId val="324698128"/>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324707088"/>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0.75619508042202566</c:v>
                </c:pt>
                <c:pt idx="1">
                  <c:v>5.9010478994073384E-2</c:v>
                </c:pt>
                <c:pt idx="2">
                  <c:v>0.7199193687705493</c:v>
                </c:pt>
              </c:numCache>
            </c:numRef>
          </c:val>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0.21490974692653064</c:v>
                </c:pt>
                <c:pt idx="1">
                  <c:v>0.85735642428740355</c:v>
                </c:pt>
                <c:pt idx="2">
                  <c:v>0.24833735042158642</c:v>
                </c:pt>
              </c:numCache>
            </c:numRef>
          </c:val>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1.1933886397992938E-2</c:v>
                </c:pt>
                <c:pt idx="1">
                  <c:v>2.31134437220137E-2</c:v>
                </c:pt>
                <c:pt idx="2">
                  <c:v>1.2515577957225169E-2</c:v>
                </c:pt>
              </c:numCache>
            </c:numRef>
          </c:val>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6.0861280874051097E-3</c:v>
                </c:pt>
                <c:pt idx="1">
                  <c:v>1.1036500704873034E-2</c:v>
                </c:pt>
                <c:pt idx="2">
                  <c:v>6.3437044728714897E-3</c:v>
                </c:pt>
              </c:numCache>
            </c:numRef>
          </c:val>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1.0875158166045696E-2</c:v>
                </c:pt>
                <c:pt idx="1">
                  <c:v>4.9483152291636336E-2</c:v>
                </c:pt>
                <c:pt idx="2">
                  <c:v>1.2883998377767656E-2</c:v>
                </c:pt>
              </c:numCache>
            </c:numRef>
          </c:val>
        </c:ser>
        <c:dLbls>
          <c:dLblPos val="ctr"/>
          <c:showLegendKey val="0"/>
          <c:showVal val="1"/>
          <c:showCatName val="0"/>
          <c:showSerName val="0"/>
          <c:showPercent val="0"/>
          <c:showBubbleSize val="0"/>
        </c:dLbls>
        <c:gapWidth val="100"/>
        <c:overlap val="100"/>
        <c:axId val="324670128"/>
        <c:axId val="324677408"/>
      </c:barChart>
      <c:catAx>
        <c:axId val="324670128"/>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24677408"/>
        <c:crosses val="autoZero"/>
        <c:auto val="1"/>
        <c:lblAlgn val="ctr"/>
        <c:lblOffset val="100"/>
        <c:noMultiLvlLbl val="0"/>
      </c:catAx>
      <c:valAx>
        <c:axId val="324677408"/>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324670128"/>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60</xdr:row>
      <xdr:rowOff>133350</xdr:rowOff>
    </xdr:from>
    <xdr:to>
      <xdr:col>9</xdr:col>
      <xdr:colOff>638175</xdr:colOff>
      <xdr:row>61</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66676</xdr:colOff>
      <xdr:row>0</xdr:row>
      <xdr:rowOff>0</xdr:rowOff>
    </xdr:from>
    <xdr:to>
      <xdr:col>1</xdr:col>
      <xdr:colOff>1425023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66676" y="0"/>
          <a:ext cx="1644097" cy="1343251"/>
        </a:xfrm>
        <a:prstGeom prst="rect">
          <a:avLst/>
        </a:prstGeom>
        <a:noFill/>
        <a:ln w="9525">
          <a:noFill/>
          <a:miter lim="800000"/>
          <a:headEnd/>
          <a:tailEnd/>
        </a:ln>
      </xdr:spPr>
    </xdr:pic>
    <xdr:clientData/>
  </xdr:twoCellAnchor>
  <xdr:twoCellAnchor>
    <xdr:from>
      <xdr:col>0</xdr:col>
      <xdr:colOff>0</xdr:colOff>
      <xdr:row>59</xdr:row>
      <xdr:rowOff>0</xdr:rowOff>
    </xdr:from>
    <xdr:to>
      <xdr:col>1</xdr:col>
      <xdr:colOff>190500</xdr:colOff>
      <xdr:row>59</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94</xdr:row>
      <xdr:rowOff>154940</xdr:rowOff>
    </xdr:from>
    <xdr:to>
      <xdr:col>1</xdr:col>
      <xdr:colOff>736600</xdr:colOff>
      <xdr:row>95</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238122</xdr:colOff>
      <xdr:row>0</xdr:row>
      <xdr:rowOff>38099</xdr:rowOff>
    </xdr:from>
    <xdr:to>
      <xdr:col>15</xdr:col>
      <xdr:colOff>342900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0</xdr:rowOff>
    </xdr:from>
    <xdr:to>
      <xdr:col>1</xdr:col>
      <xdr:colOff>466725</xdr:colOff>
      <xdr:row>54</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44</xdr:row>
      <xdr:rowOff>0</xdr:rowOff>
    </xdr:from>
    <xdr:to>
      <xdr:col>1</xdr:col>
      <xdr:colOff>466725</xdr:colOff>
      <xdr:row>44</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1"/>
  <sheetViews>
    <sheetView showGridLines="0" tabSelected="1" showOutlineSymbols="0" zoomScaleNormal="100" workbookViewId="0">
      <selection activeCell="B38" sqref="B38"/>
    </sheetView>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398" t="s">
        <v>157</v>
      </c>
      <c r="E9" s="399"/>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32"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30" t="s">
        <v>347</v>
      </c>
      <c r="C20" s="4"/>
      <c r="D20" s="4"/>
      <c r="E20" s="4"/>
      <c r="F20" s="4"/>
      <c r="G20" s="4"/>
      <c r="H20" s="4"/>
      <c r="I20" s="4"/>
      <c r="J20" s="4"/>
    </row>
    <row r="21" spans="1:10" x14ac:dyDescent="0.2">
      <c r="A21" s="76"/>
      <c r="B21" s="330" t="s">
        <v>348</v>
      </c>
      <c r="C21" s="4"/>
      <c r="D21" s="4"/>
      <c r="E21" s="4"/>
      <c r="F21" s="4"/>
      <c r="G21" s="4"/>
      <c r="H21" s="4"/>
      <c r="I21" s="4"/>
      <c r="J21" s="4"/>
    </row>
    <row r="22" spans="1:10" x14ac:dyDescent="0.2">
      <c r="A22" s="76"/>
      <c r="B22" s="330" t="s">
        <v>369</v>
      </c>
      <c r="C22" s="4"/>
      <c r="D22" s="4"/>
      <c r="E22" s="4"/>
      <c r="F22" s="4"/>
      <c r="G22" s="4"/>
      <c r="H22" s="4"/>
      <c r="I22" s="4"/>
      <c r="J22" s="4"/>
    </row>
    <row r="23" spans="1:10" x14ac:dyDescent="0.2">
      <c r="A23" s="76"/>
      <c r="B23" s="330" t="s">
        <v>380</v>
      </c>
      <c r="C23" s="4"/>
      <c r="D23" s="4"/>
      <c r="E23" s="4"/>
      <c r="F23" s="4"/>
      <c r="G23" s="4"/>
      <c r="H23" s="4"/>
      <c r="I23" s="4"/>
      <c r="J23" s="4"/>
    </row>
    <row r="24" spans="1:10" x14ac:dyDescent="0.2">
      <c r="A24" s="76"/>
      <c r="B24" s="330" t="s">
        <v>394</v>
      </c>
      <c r="C24" s="4"/>
      <c r="D24" s="4"/>
      <c r="E24" s="4"/>
      <c r="F24" s="4"/>
      <c r="G24" s="4"/>
      <c r="H24" s="4"/>
      <c r="I24" s="4"/>
      <c r="J24" s="4"/>
    </row>
    <row r="25" spans="1:10" x14ac:dyDescent="0.2">
      <c r="A25" s="76"/>
      <c r="B25" s="330" t="s">
        <v>444</v>
      </c>
      <c r="C25" s="4"/>
      <c r="D25" s="4"/>
      <c r="E25" s="4"/>
      <c r="F25" s="4"/>
      <c r="G25" s="4"/>
      <c r="H25" s="4"/>
      <c r="I25" s="4"/>
      <c r="J25" s="4"/>
    </row>
    <row r="26" spans="1:10" x14ac:dyDescent="0.2">
      <c r="A26" s="76"/>
      <c r="B26" s="80"/>
      <c r="C26" s="4"/>
      <c r="D26" s="4"/>
      <c r="E26" s="4"/>
      <c r="F26" s="4"/>
      <c r="G26" s="4"/>
      <c r="H26" s="4"/>
      <c r="I26" s="4"/>
      <c r="J26" s="4"/>
    </row>
    <row r="27" spans="1:10" x14ac:dyDescent="0.2">
      <c r="A27" s="76"/>
      <c r="B27" s="81" t="s">
        <v>329</v>
      </c>
      <c r="G27" s="79"/>
      <c r="H27" s="79"/>
      <c r="I27" s="79"/>
      <c r="J27" s="79"/>
    </row>
    <row r="28" spans="1:10" s="83" customFormat="1" ht="45" customHeight="1" x14ac:dyDescent="0.2">
      <c r="A28" s="82"/>
      <c r="B28" s="333" t="s">
        <v>464</v>
      </c>
      <c r="C28" s="2"/>
      <c r="D28" s="2"/>
      <c r="E28" s="2"/>
      <c r="F28" s="2"/>
      <c r="G28" s="2"/>
      <c r="H28" s="2"/>
      <c r="I28" s="2"/>
      <c r="J28" s="2"/>
    </row>
    <row r="29" spans="1:10" s="83" customFormat="1" ht="31.5" x14ac:dyDescent="0.2">
      <c r="A29" s="84"/>
      <c r="B29" s="5" t="s">
        <v>346</v>
      </c>
      <c r="C29" s="2"/>
      <c r="D29" s="2"/>
      <c r="E29" s="2"/>
      <c r="F29" s="2"/>
      <c r="G29" s="2"/>
      <c r="H29" s="2"/>
      <c r="I29" s="2"/>
      <c r="J29" s="2"/>
    </row>
    <row r="30" spans="1:10" s="83" customFormat="1" x14ac:dyDescent="0.2">
      <c r="A30" s="84"/>
      <c r="B30" s="5"/>
      <c r="C30" s="2"/>
      <c r="D30" s="2"/>
      <c r="E30" s="2"/>
      <c r="F30" s="2"/>
      <c r="G30" s="2"/>
      <c r="H30" s="2"/>
      <c r="I30" s="2"/>
      <c r="J30" s="2"/>
    </row>
    <row r="31" spans="1:10" s="83" customFormat="1" hidden="1" x14ac:dyDescent="0.2">
      <c r="A31" s="85"/>
      <c r="B31" s="86" t="s">
        <v>96</v>
      </c>
      <c r="C31" s="6"/>
      <c r="D31" s="2"/>
      <c r="E31" s="2"/>
      <c r="F31" s="2"/>
      <c r="G31" s="2"/>
      <c r="H31" s="2"/>
      <c r="I31" s="2"/>
      <c r="J31" s="2"/>
    </row>
    <row r="32" spans="1:10" s="83" customFormat="1" ht="21" hidden="1" x14ac:dyDescent="0.2">
      <c r="A32" s="85"/>
      <c r="B32" s="16" t="s">
        <v>326</v>
      </c>
      <c r="C32" s="6"/>
      <c r="D32" s="2"/>
      <c r="E32" s="2"/>
      <c r="F32" s="2"/>
      <c r="G32" s="2"/>
      <c r="H32" s="2"/>
      <c r="I32" s="2"/>
      <c r="J32" s="2"/>
    </row>
    <row r="33" spans="1:10" ht="13.5" thickBot="1" x14ac:dyDescent="0.25">
      <c r="A33" s="76"/>
      <c r="B33" s="80"/>
      <c r="C33" s="7"/>
      <c r="D33" s="4"/>
      <c r="E33" s="4"/>
      <c r="F33" s="4"/>
      <c r="G33" s="4"/>
      <c r="H33" s="4"/>
      <c r="I33" s="4"/>
      <c r="J33" s="4"/>
    </row>
    <row r="34" spans="1:10" ht="13.5" thickBot="1" x14ac:dyDescent="0.25">
      <c r="A34" s="76"/>
      <c r="B34" s="99" t="s">
        <v>93</v>
      </c>
      <c r="C34" s="7"/>
      <c r="D34" s="4"/>
      <c r="E34" s="4"/>
      <c r="F34" s="4"/>
      <c r="G34" s="4"/>
      <c r="H34" s="4"/>
      <c r="I34" s="4"/>
      <c r="J34" s="4"/>
    </row>
    <row r="35" spans="1:10" x14ac:dyDescent="0.2">
      <c r="A35" s="76"/>
      <c r="B35" s="310" t="s">
        <v>465</v>
      </c>
      <c r="C35" s="7"/>
      <c r="D35" s="4"/>
      <c r="E35" s="4"/>
      <c r="F35" s="4"/>
      <c r="G35" s="4"/>
      <c r="H35" s="4"/>
      <c r="I35" s="4"/>
      <c r="J35" s="4"/>
    </row>
    <row r="36" spans="1:10" ht="42" x14ac:dyDescent="0.2">
      <c r="A36" s="76"/>
      <c r="B36" s="9" t="s">
        <v>478</v>
      </c>
      <c r="C36" s="7"/>
      <c r="D36" s="4"/>
      <c r="E36" s="4"/>
      <c r="F36" s="4"/>
      <c r="G36" s="4"/>
      <c r="H36" s="4"/>
      <c r="I36" s="4"/>
      <c r="J36" s="4"/>
    </row>
    <row r="37" spans="1:10" ht="13.5" thickBot="1" x14ac:dyDescent="0.25">
      <c r="A37" s="76"/>
      <c r="B37" s="88"/>
      <c r="C37" s="7"/>
      <c r="D37" s="4"/>
      <c r="E37" s="4"/>
      <c r="F37" s="4"/>
      <c r="G37" s="4"/>
      <c r="H37" s="4"/>
      <c r="I37" s="4"/>
      <c r="J37" s="4"/>
    </row>
    <row r="38" spans="1:10" ht="13.5" thickBot="1" x14ac:dyDescent="0.25">
      <c r="A38" s="76"/>
      <c r="B38" s="99" t="s">
        <v>76</v>
      </c>
      <c r="C38" s="7"/>
      <c r="D38" s="4"/>
      <c r="E38" s="4"/>
      <c r="F38" s="4"/>
      <c r="G38" s="4"/>
      <c r="H38" s="4"/>
      <c r="I38" s="4"/>
      <c r="J38" s="4"/>
    </row>
    <row r="39" spans="1:10" hidden="1" x14ac:dyDescent="0.2">
      <c r="A39" s="76"/>
      <c r="B39" s="87" t="s">
        <v>94</v>
      </c>
      <c r="C39" s="7"/>
      <c r="D39" s="4"/>
      <c r="E39" s="4"/>
      <c r="F39" s="4"/>
      <c r="G39" s="4"/>
      <c r="H39" s="4"/>
      <c r="I39" s="4"/>
      <c r="J39" s="4"/>
    </row>
    <row r="40" spans="1:10" s="71" customFormat="1" ht="19.5" hidden="1" customHeight="1" x14ac:dyDescent="0.2">
      <c r="A40" s="89"/>
      <c r="B40" s="332" t="s">
        <v>387</v>
      </c>
      <c r="C40" s="10"/>
      <c r="D40" s="3"/>
      <c r="E40" s="3"/>
      <c r="F40" s="3"/>
      <c r="G40" s="3"/>
      <c r="H40" s="3"/>
      <c r="I40" s="3"/>
      <c r="J40" s="3"/>
    </row>
    <row r="41" spans="1:10" s="71" customFormat="1" x14ac:dyDescent="0.2">
      <c r="A41" s="89"/>
      <c r="B41" s="309" t="s">
        <v>298</v>
      </c>
      <c r="C41" s="10"/>
      <c r="D41" s="3"/>
      <c r="E41" s="3"/>
      <c r="F41" s="3"/>
      <c r="G41" s="3"/>
      <c r="H41" s="3"/>
      <c r="I41" s="3"/>
      <c r="J41" s="3"/>
    </row>
    <row r="42" spans="1:10" s="71" customFormat="1" ht="12.6" customHeight="1" x14ac:dyDescent="0.2">
      <c r="A42" s="89"/>
      <c r="B42" s="15" t="s">
        <v>331</v>
      </c>
      <c r="C42" s="10"/>
      <c r="D42" s="3"/>
      <c r="E42" s="3"/>
      <c r="F42" s="3"/>
      <c r="G42" s="3"/>
      <c r="H42" s="3"/>
      <c r="I42" s="3"/>
      <c r="J42" s="3"/>
    </row>
    <row r="43" spans="1:10" s="71" customFormat="1" x14ac:dyDescent="0.2">
      <c r="A43" s="89"/>
      <c r="B43" s="309" t="s">
        <v>299</v>
      </c>
      <c r="C43" s="10"/>
      <c r="D43" s="3"/>
      <c r="E43" s="3"/>
      <c r="F43" s="3"/>
      <c r="G43" s="3"/>
      <c r="H43" s="3"/>
      <c r="I43" s="3"/>
      <c r="J43" s="3"/>
    </row>
    <row r="44" spans="1:10" x14ac:dyDescent="0.2">
      <c r="A44" s="76"/>
      <c r="B44" s="15" t="s">
        <v>316</v>
      </c>
      <c r="C44" s="7"/>
      <c r="D44" s="4"/>
      <c r="E44" s="4"/>
      <c r="F44" s="4"/>
      <c r="G44" s="4"/>
      <c r="H44" s="4"/>
      <c r="I44" s="4"/>
      <c r="J44" s="4"/>
    </row>
    <row r="45" spans="1:10" s="71" customFormat="1" x14ac:dyDescent="0.2">
      <c r="A45" s="89"/>
      <c r="B45" s="309" t="s">
        <v>480</v>
      </c>
      <c r="C45" s="10"/>
      <c r="D45" s="3"/>
      <c r="E45" s="3"/>
      <c r="F45" s="3"/>
      <c r="G45" s="3"/>
      <c r="H45" s="3"/>
      <c r="I45" s="3"/>
      <c r="J45" s="3"/>
    </row>
    <row r="46" spans="1:10" x14ac:dyDescent="0.2">
      <c r="A46" s="76"/>
      <c r="B46" s="15" t="s">
        <v>296</v>
      </c>
      <c r="C46" s="7"/>
      <c r="D46" s="4"/>
      <c r="E46" s="4"/>
      <c r="F46" s="4"/>
      <c r="G46" s="4"/>
      <c r="H46" s="4"/>
      <c r="I46" s="4"/>
      <c r="J46" s="4"/>
    </row>
    <row r="47" spans="1:10" x14ac:dyDescent="0.2">
      <c r="A47" s="76"/>
      <c r="B47" s="87" t="s">
        <v>481</v>
      </c>
      <c r="C47" s="7"/>
      <c r="D47" s="4"/>
      <c r="E47" s="4"/>
      <c r="F47" s="4"/>
      <c r="G47" s="4"/>
      <c r="H47" s="4"/>
      <c r="I47" s="4"/>
      <c r="J47" s="4"/>
    </row>
    <row r="48" spans="1:10" ht="21" x14ac:dyDescent="0.2">
      <c r="A48" s="304"/>
      <c r="B48" s="332" t="s">
        <v>482</v>
      </c>
      <c r="C48" s="7"/>
      <c r="D48" s="4"/>
      <c r="E48" s="4"/>
      <c r="F48" s="4"/>
      <c r="G48" s="4"/>
      <c r="H48" s="4"/>
      <c r="I48" s="4"/>
      <c r="J48" s="4"/>
    </row>
    <row r="49" spans="1:10" x14ac:dyDescent="0.2">
      <c r="A49" s="304"/>
      <c r="B49" s="306" t="s">
        <v>292</v>
      </c>
      <c r="C49" s="7"/>
      <c r="D49" s="4"/>
      <c r="E49" s="4"/>
      <c r="F49" s="4"/>
      <c r="G49" s="4"/>
      <c r="H49" s="4"/>
      <c r="I49" s="4"/>
      <c r="J49" s="4"/>
    </row>
    <row r="50" spans="1:10" ht="21" x14ac:dyDescent="0.2">
      <c r="A50" s="304"/>
      <c r="B50" s="332" t="s">
        <v>466</v>
      </c>
      <c r="C50" s="7"/>
      <c r="D50" s="4"/>
      <c r="E50" s="4"/>
      <c r="F50" s="4"/>
      <c r="G50" s="4"/>
      <c r="H50" s="4"/>
      <c r="I50" s="4"/>
      <c r="J50" s="4"/>
    </row>
    <row r="51" spans="1:10" x14ac:dyDescent="0.2">
      <c r="A51" s="304"/>
      <c r="B51" s="306" t="s">
        <v>293</v>
      </c>
      <c r="C51" s="7"/>
      <c r="D51" s="4"/>
      <c r="E51" s="4"/>
      <c r="F51" s="4"/>
      <c r="G51" s="4"/>
      <c r="H51" s="4"/>
      <c r="I51" s="4"/>
      <c r="J51" s="4"/>
    </row>
    <row r="52" spans="1:10" ht="21" x14ac:dyDescent="0.2">
      <c r="A52" s="304"/>
      <c r="B52" s="332" t="s">
        <v>467</v>
      </c>
      <c r="C52" s="7"/>
      <c r="D52" s="4"/>
      <c r="E52" s="4"/>
      <c r="F52" s="4"/>
      <c r="G52" s="4"/>
      <c r="H52" s="4"/>
      <c r="I52" s="4"/>
      <c r="J52" s="4"/>
    </row>
    <row r="53" spans="1:10" x14ac:dyDescent="0.2">
      <c r="A53" s="304"/>
      <c r="B53" s="306" t="s">
        <v>294</v>
      </c>
      <c r="C53" s="7"/>
      <c r="D53" s="4"/>
      <c r="E53" s="4"/>
      <c r="F53" s="4"/>
      <c r="G53" s="4"/>
      <c r="H53" s="4"/>
      <c r="I53" s="4"/>
      <c r="J53" s="4"/>
    </row>
    <row r="54" spans="1:10" ht="21" x14ac:dyDescent="0.2">
      <c r="A54" s="304"/>
      <c r="B54" s="332" t="s">
        <v>468</v>
      </c>
      <c r="C54" s="7"/>
      <c r="D54" s="4"/>
      <c r="E54" s="4"/>
      <c r="F54" s="4"/>
      <c r="G54" s="4"/>
      <c r="H54" s="4"/>
      <c r="I54" s="4"/>
      <c r="J54" s="4"/>
    </row>
    <row r="55" spans="1:10" x14ac:dyDescent="0.2">
      <c r="A55" s="305"/>
      <c r="B55" s="17"/>
      <c r="C55" s="7"/>
      <c r="D55" s="4"/>
      <c r="E55" s="4"/>
      <c r="F55" s="4"/>
      <c r="G55" s="4"/>
      <c r="H55" s="4"/>
      <c r="I55" s="4"/>
      <c r="J55" s="4"/>
    </row>
    <row r="56" spans="1:10" x14ac:dyDescent="0.2">
      <c r="A56" s="305"/>
      <c r="B56" s="17"/>
      <c r="C56" s="7"/>
      <c r="D56" s="4"/>
      <c r="E56" s="4"/>
      <c r="F56" s="4"/>
      <c r="G56" s="4"/>
      <c r="H56" s="4"/>
      <c r="I56" s="4"/>
      <c r="J56" s="4"/>
    </row>
    <row r="57" spans="1:10" ht="13.5" thickBot="1" x14ac:dyDescent="0.25">
      <c r="A57" s="76"/>
      <c r="B57" s="17"/>
      <c r="C57" s="7"/>
      <c r="D57" s="4"/>
      <c r="E57" s="4"/>
      <c r="F57" s="4"/>
      <c r="G57" s="4"/>
      <c r="H57" s="4"/>
      <c r="I57" s="4"/>
      <c r="J57" s="4"/>
    </row>
    <row r="58" spans="1:10" ht="13.5" thickBot="1" x14ac:dyDescent="0.25">
      <c r="A58" s="90"/>
      <c r="B58" s="91"/>
      <c r="C58" s="92"/>
      <c r="D58" s="398" t="s">
        <v>156</v>
      </c>
      <c r="E58" s="399"/>
      <c r="F58" s="79"/>
      <c r="G58" s="79"/>
      <c r="H58" s="79"/>
      <c r="I58" s="79"/>
      <c r="J58" s="79"/>
    </row>
    <row r="59" spans="1:10" x14ac:dyDescent="0.2">
      <c r="A59" s="90"/>
      <c r="B59" s="76"/>
      <c r="C59" s="93"/>
      <c r="D59" s="93"/>
      <c r="E59" s="93"/>
      <c r="F59" s="93"/>
      <c r="G59" s="93"/>
      <c r="H59" s="93"/>
      <c r="I59" s="93"/>
      <c r="J59" s="93"/>
    </row>
    <row r="60" spans="1:10" x14ac:dyDescent="0.2">
      <c r="A60" s="90"/>
      <c r="B60" s="89"/>
      <c r="C60" s="94"/>
      <c r="D60" s="94"/>
      <c r="E60" s="94"/>
      <c r="F60" s="94"/>
      <c r="G60" s="94"/>
      <c r="H60" s="94"/>
      <c r="I60" s="94"/>
      <c r="J60" s="94"/>
    </row>
    <row r="61" spans="1:10" x14ac:dyDescent="0.2">
      <c r="D61" s="90"/>
      <c r="E61" s="90"/>
      <c r="F61" s="90"/>
      <c r="G61" s="90"/>
      <c r="H61" s="90"/>
      <c r="I61" s="90"/>
    </row>
  </sheetData>
  <mergeCells count="2">
    <mergeCell ref="D58:E58"/>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39" location="'Gráficos Casos Acumulados'!A1" display="Gráficos de Casos GES acumulados"/>
    <hyperlink ref="B47" location="'Gráfico Tipo Atención'!A1" display="Gráfico de Casos GES por tipo de atención"/>
    <hyperlink ref="D9" location="Indice!A1" display="Volver al Indice"/>
    <hyperlink ref="D9:E9" location="Indice!A33" display="Ir al Final"/>
    <hyperlink ref="B17" location="'Año 2009'!A1" display="Año 2009"/>
    <hyperlink ref="B31" location="'Casos PS y Region'!A1" display="Casos GES por Problema de Salud y Región en Isapres"/>
    <hyperlink ref="B27" location="'TODOS LOS AÑOS'!A1" display="Total de Casos GES acumulados"/>
    <hyperlink ref="B18" location="'Año 2010'!A1" display="Año 2010"/>
    <hyperlink ref="B41" location="'Gráfico Casos por Año GES'!A1" display="Gráfico de Número de Casos entre Junio y Julio de cada año"/>
    <hyperlink ref="B43" location="'Gráfico Casos por Año Calendari'!A1" display="Gráfico de Número de Casos entre Enero y Diciembre de cada año"/>
    <hyperlink ref="B19" location="'Año 2011'!A1" display="Año 2011"/>
    <hyperlink ref="B49" location="ProbSalModAmbFre!A1" display="Gráfico de Casos GES por modalidad de atención ambulatoria"/>
    <hyperlink ref="D58" location="Indice!A1" display="Volver al Indice"/>
    <hyperlink ref="B51" location="ProbSalModHosFre!A1" display="Gráfico de Casos GES por modalidad de atención hospitalaria"/>
    <hyperlink ref="B53" location="ProbSalModMixFre!A1" display="Gráfico de Casos GES por modalidad de atención mixta"/>
    <hyperlink ref="B45"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5" location="'Tasas de Uso'!A1" display="Tasas de usos de Casos GES entre enero y marzo 2016 (*)"/>
    <hyperlink ref="B25" location="'Año 2017'!DATOSAÑO" display="Año 2017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00" t="s">
        <v>181</v>
      </c>
      <c r="B1" s="400"/>
      <c r="C1" s="400"/>
      <c r="D1" s="400"/>
      <c r="E1" s="75"/>
      <c r="F1" s="75"/>
    </row>
    <row r="2" spans="1:9" ht="28.5" customHeight="1" thickBot="1" x14ac:dyDescent="0.25">
      <c r="A2" s="403"/>
      <c r="B2" s="410" t="s">
        <v>0</v>
      </c>
      <c r="C2" s="406" t="s">
        <v>166</v>
      </c>
      <c r="D2" s="407"/>
      <c r="E2" s="408" t="s">
        <v>317</v>
      </c>
      <c r="F2" s="409"/>
    </row>
    <row r="3" spans="1:9" x14ac:dyDescent="0.2">
      <c r="A3" s="404"/>
      <c r="B3" s="411"/>
      <c r="C3" s="100" t="s">
        <v>54</v>
      </c>
      <c r="D3" s="101" t="s">
        <v>55</v>
      </c>
      <c r="E3" s="413" t="s">
        <v>54</v>
      </c>
      <c r="F3" s="413" t="s">
        <v>55</v>
      </c>
    </row>
    <row r="4" spans="1:9" ht="13.5" thickBot="1" x14ac:dyDescent="0.25">
      <c r="A4" s="405"/>
      <c r="B4" s="412"/>
      <c r="C4" s="102">
        <v>38717</v>
      </c>
      <c r="D4" s="103">
        <v>38717</v>
      </c>
      <c r="E4" s="414"/>
      <c r="F4" s="414"/>
    </row>
    <row r="5" spans="1:9" ht="13.5" thickBot="1" x14ac:dyDescent="0.25">
      <c r="A5" s="104">
        <v>1</v>
      </c>
      <c r="B5" s="105" t="s">
        <v>1</v>
      </c>
      <c r="C5" s="106">
        <v>2822</v>
      </c>
      <c r="D5" s="107">
        <v>241</v>
      </c>
      <c r="E5" s="106">
        <v>2822</v>
      </c>
      <c r="F5" s="108">
        <v>241</v>
      </c>
      <c r="H5" s="401" t="s">
        <v>67</v>
      </c>
      <c r="I5" s="402"/>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01" t="s">
        <v>67</v>
      </c>
      <c r="I33" s="402"/>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00" t="s">
        <v>181</v>
      </c>
      <c r="B1" s="400"/>
      <c r="C1" s="400"/>
      <c r="D1" s="400"/>
      <c r="E1" s="400"/>
      <c r="F1" s="400"/>
      <c r="G1" s="75"/>
      <c r="H1" s="75"/>
    </row>
    <row r="2" spans="1:11" ht="29.25" customHeight="1" thickBot="1" x14ac:dyDescent="0.25">
      <c r="A2" s="416"/>
      <c r="B2" s="410" t="s">
        <v>0</v>
      </c>
      <c r="C2" s="406" t="s">
        <v>165</v>
      </c>
      <c r="D2" s="419"/>
      <c r="E2" s="420" t="s">
        <v>295</v>
      </c>
      <c r="F2" s="419"/>
      <c r="G2" s="420" t="s">
        <v>318</v>
      </c>
      <c r="H2" s="419"/>
    </row>
    <row r="3" spans="1:11" x14ac:dyDescent="0.2">
      <c r="A3" s="417"/>
      <c r="B3" s="411"/>
      <c r="C3" s="100" t="s">
        <v>54</v>
      </c>
      <c r="D3" s="123" t="s">
        <v>55</v>
      </c>
      <c r="E3" s="100" t="s">
        <v>54</v>
      </c>
      <c r="F3" s="123" t="s">
        <v>55</v>
      </c>
      <c r="G3" s="413" t="s">
        <v>54</v>
      </c>
      <c r="H3" s="413" t="s">
        <v>55</v>
      </c>
    </row>
    <row r="4" spans="1:11" ht="14.25" customHeight="1" thickBot="1" x14ac:dyDescent="0.25">
      <c r="A4" s="418"/>
      <c r="B4" s="412"/>
      <c r="C4" s="102">
        <v>38892</v>
      </c>
      <c r="D4" s="124">
        <v>38898</v>
      </c>
      <c r="E4" s="102" t="s">
        <v>57</v>
      </c>
      <c r="F4" s="124">
        <v>39080</v>
      </c>
      <c r="G4" s="414"/>
      <c r="H4" s="414"/>
    </row>
    <row r="5" spans="1:11" ht="13.5" thickBot="1" x14ac:dyDescent="0.25">
      <c r="A5" s="125">
        <v>1</v>
      </c>
      <c r="B5" s="105" t="s">
        <v>1</v>
      </c>
      <c r="C5" s="126">
        <v>4848</v>
      </c>
      <c r="D5" s="127">
        <v>392</v>
      </c>
      <c r="E5" s="126">
        <v>5759</v>
      </c>
      <c r="F5" s="127">
        <v>550</v>
      </c>
      <c r="G5" s="126">
        <v>2937</v>
      </c>
      <c r="H5" s="127">
        <v>309</v>
      </c>
      <c r="J5" s="401" t="s">
        <v>67</v>
      </c>
      <c r="K5" s="402"/>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15"/>
      <c r="F52" s="415"/>
      <c r="G52" s="121"/>
      <c r="H52" s="121"/>
      <c r="J52" s="401" t="s">
        <v>67</v>
      </c>
      <c r="K52" s="402"/>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00" t="s">
        <v>181</v>
      </c>
      <c r="B1" s="400"/>
      <c r="C1" s="400"/>
      <c r="D1" s="400"/>
      <c r="E1" s="400"/>
      <c r="F1" s="400"/>
      <c r="G1" s="75"/>
      <c r="H1" s="75"/>
    </row>
    <row r="2" spans="1:11" ht="27.75" customHeight="1" thickBot="1" x14ac:dyDescent="0.25">
      <c r="A2" s="421"/>
      <c r="B2" s="410" t="s">
        <v>0</v>
      </c>
      <c r="C2" s="406" t="s">
        <v>167</v>
      </c>
      <c r="D2" s="419"/>
      <c r="E2" s="406" t="s">
        <v>168</v>
      </c>
      <c r="F2" s="419"/>
      <c r="G2" s="420" t="s">
        <v>319</v>
      </c>
      <c r="H2" s="419"/>
    </row>
    <row r="3" spans="1:11" x14ac:dyDescent="0.2">
      <c r="A3" s="422"/>
      <c r="B3" s="411"/>
      <c r="C3" s="100" t="s">
        <v>54</v>
      </c>
      <c r="D3" s="123" t="s">
        <v>55</v>
      </c>
      <c r="E3" s="100" t="s">
        <v>54</v>
      </c>
      <c r="F3" s="123" t="s">
        <v>55</v>
      </c>
      <c r="G3" s="413" t="s">
        <v>54</v>
      </c>
      <c r="H3" s="413" t="s">
        <v>55</v>
      </c>
    </row>
    <row r="4" spans="1:11" ht="13.5" thickBot="1" x14ac:dyDescent="0.25">
      <c r="A4" s="423"/>
      <c r="B4" s="412"/>
      <c r="C4" s="102" t="s">
        <v>65</v>
      </c>
      <c r="D4" s="124">
        <v>39264</v>
      </c>
      <c r="E4" s="102">
        <v>39446</v>
      </c>
      <c r="F4" s="124">
        <v>39446</v>
      </c>
      <c r="G4" s="414"/>
      <c r="H4" s="414"/>
    </row>
    <row r="5" spans="1:11" ht="13.5" thickBot="1" x14ac:dyDescent="0.25">
      <c r="A5" s="125">
        <v>1</v>
      </c>
      <c r="B5" s="152" t="s">
        <v>1</v>
      </c>
      <c r="C5" s="126">
        <v>7051</v>
      </c>
      <c r="D5" s="127">
        <v>697</v>
      </c>
      <c r="E5" s="153">
        <v>9309</v>
      </c>
      <c r="F5" s="154">
        <v>813</v>
      </c>
      <c r="G5" s="153">
        <v>3550</v>
      </c>
      <c r="H5" s="154">
        <v>263</v>
      </c>
      <c r="J5" s="401" t="s">
        <v>67</v>
      </c>
      <c r="K5" s="402"/>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01" t="s">
        <v>67</v>
      </c>
      <c r="K68" s="402"/>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24" t="s">
        <v>181</v>
      </c>
      <c r="B1" s="424"/>
      <c r="C1" s="424"/>
      <c r="D1" s="424"/>
      <c r="E1" s="172"/>
      <c r="F1" s="172"/>
      <c r="G1" s="172"/>
      <c r="H1" s="172"/>
    </row>
    <row r="2" spans="1:16" ht="30" customHeight="1" thickBot="1" x14ac:dyDescent="0.25">
      <c r="A2" s="416"/>
      <c r="B2" s="410" t="s">
        <v>0</v>
      </c>
      <c r="C2" s="406" t="s">
        <v>173</v>
      </c>
      <c r="D2" s="419"/>
      <c r="E2" s="406" t="s">
        <v>174</v>
      </c>
      <c r="F2" s="419"/>
      <c r="G2" s="425" t="s">
        <v>320</v>
      </c>
      <c r="H2" s="419"/>
    </row>
    <row r="3" spans="1:16" x14ac:dyDescent="0.2">
      <c r="A3" s="417"/>
      <c r="B3" s="411"/>
      <c r="C3" s="173" t="s">
        <v>54</v>
      </c>
      <c r="D3" s="123" t="s">
        <v>55</v>
      </c>
      <c r="E3" s="173" t="s">
        <v>54</v>
      </c>
      <c r="F3" s="123" t="s">
        <v>55</v>
      </c>
      <c r="G3" s="413" t="s">
        <v>54</v>
      </c>
      <c r="H3" s="413" t="s">
        <v>55</v>
      </c>
    </row>
    <row r="4" spans="1:16" ht="14.25" customHeight="1" thickBot="1" x14ac:dyDescent="0.25">
      <c r="A4" s="418"/>
      <c r="B4" s="412"/>
      <c r="C4" s="174">
        <v>39628</v>
      </c>
      <c r="D4" s="124">
        <v>39628</v>
      </c>
      <c r="E4" s="174">
        <v>39817</v>
      </c>
      <c r="F4" s="124">
        <v>39817</v>
      </c>
      <c r="G4" s="414"/>
      <c r="H4" s="414"/>
    </row>
    <row r="5" spans="1:16" ht="13.5" thickBot="1" x14ac:dyDescent="0.25">
      <c r="A5" s="125">
        <v>1</v>
      </c>
      <c r="B5" s="175" t="s">
        <v>1</v>
      </c>
      <c r="C5" s="176">
        <v>10890</v>
      </c>
      <c r="D5" s="154">
        <v>881</v>
      </c>
      <c r="E5" s="176">
        <v>12674</v>
      </c>
      <c r="F5" s="154">
        <v>1142</v>
      </c>
      <c r="G5" s="176">
        <v>3365</v>
      </c>
      <c r="H5" s="154">
        <v>329</v>
      </c>
      <c r="I5" s="177"/>
      <c r="J5" s="401" t="s">
        <v>67</v>
      </c>
      <c r="K5" s="402"/>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00"/>
      <c r="L16" s="400"/>
      <c r="M16" s="400"/>
      <c r="N16" s="400"/>
      <c r="O16" s="400"/>
      <c r="P16" s="400"/>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01" t="s">
        <v>67</v>
      </c>
      <c r="K69" s="402"/>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24" t="s">
        <v>181</v>
      </c>
      <c r="B1" s="424"/>
      <c r="C1" s="424"/>
      <c r="D1" s="424"/>
      <c r="E1" s="190"/>
      <c r="F1" s="190"/>
      <c r="G1" s="190"/>
      <c r="H1" s="190"/>
      <c r="I1" s="190"/>
      <c r="J1" s="190"/>
      <c r="K1" s="190"/>
      <c r="L1" s="190"/>
    </row>
    <row r="2" spans="1:23" ht="30" customHeight="1" thickBot="1" x14ac:dyDescent="0.25">
      <c r="A2" s="416"/>
      <c r="B2" s="410" t="s">
        <v>0</v>
      </c>
      <c r="C2" s="406" t="s">
        <v>175</v>
      </c>
      <c r="D2" s="419"/>
      <c r="E2" s="406" t="s">
        <v>176</v>
      </c>
      <c r="F2" s="419"/>
      <c r="G2" s="406" t="s">
        <v>177</v>
      </c>
      <c r="H2" s="419"/>
      <c r="I2" s="406" t="s">
        <v>178</v>
      </c>
      <c r="J2" s="419"/>
      <c r="K2" s="425" t="s">
        <v>321</v>
      </c>
      <c r="L2" s="419"/>
      <c r="W2" s="191"/>
    </row>
    <row r="3" spans="1:23" x14ac:dyDescent="0.2">
      <c r="A3" s="417"/>
      <c r="B3" s="411"/>
      <c r="C3" s="192" t="s">
        <v>54</v>
      </c>
      <c r="D3" s="193" t="s">
        <v>55</v>
      </c>
      <c r="E3" s="192" t="s">
        <v>54</v>
      </c>
      <c r="F3" s="193" t="s">
        <v>55</v>
      </c>
      <c r="G3" s="192" t="s">
        <v>54</v>
      </c>
      <c r="H3" s="194" t="s">
        <v>55</v>
      </c>
      <c r="I3" s="100" t="s">
        <v>54</v>
      </c>
      <c r="J3" s="123" t="s">
        <v>55</v>
      </c>
      <c r="K3" s="413" t="s">
        <v>54</v>
      </c>
      <c r="L3" s="413" t="s">
        <v>55</v>
      </c>
    </row>
    <row r="4" spans="1:23" ht="14.25" customHeight="1" thickBot="1" x14ac:dyDescent="0.25">
      <c r="A4" s="418"/>
      <c r="B4" s="412"/>
      <c r="C4" s="174">
        <v>39901</v>
      </c>
      <c r="D4" s="174">
        <v>39901</v>
      </c>
      <c r="E4" s="174">
        <v>39992</v>
      </c>
      <c r="F4" s="174">
        <v>39992</v>
      </c>
      <c r="G4" s="174">
        <v>40083</v>
      </c>
      <c r="H4" s="195">
        <v>40083</v>
      </c>
      <c r="I4" s="102">
        <v>40174</v>
      </c>
      <c r="J4" s="124">
        <v>40174</v>
      </c>
      <c r="K4" s="426"/>
      <c r="L4" s="426"/>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01" t="s">
        <v>67</v>
      </c>
      <c r="O5" s="402"/>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00"/>
      <c r="P16" s="400"/>
      <c r="Q16" s="400"/>
      <c r="R16" s="400"/>
      <c r="S16" s="400"/>
      <c r="T16" s="400"/>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52" t="s">
        <v>58</v>
      </c>
      <c r="D22" s="201">
        <v>1827</v>
      </c>
      <c r="E22" s="352" t="s">
        <v>58</v>
      </c>
      <c r="F22" s="201">
        <v>1961</v>
      </c>
      <c r="G22" s="352" t="s">
        <v>58</v>
      </c>
      <c r="H22" s="202">
        <v>2098</v>
      </c>
      <c r="I22" s="353"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01" t="s">
        <v>67</v>
      </c>
      <c r="O70" s="402"/>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24" t="s">
        <v>181</v>
      </c>
      <c r="B1" s="424"/>
      <c r="C1" s="424"/>
      <c r="D1" s="424"/>
      <c r="E1" s="234"/>
      <c r="F1" s="234"/>
      <c r="G1" s="234"/>
      <c r="H1" s="234"/>
      <c r="I1" s="234"/>
      <c r="J1" s="234"/>
      <c r="K1" s="234"/>
      <c r="L1" s="234"/>
      <c r="M1" s="234"/>
    </row>
    <row r="2" spans="1:24" ht="30" customHeight="1" thickBot="1" x14ac:dyDescent="0.25">
      <c r="A2" s="416"/>
      <c r="B2" s="410" t="s">
        <v>0</v>
      </c>
      <c r="C2" s="406" t="s">
        <v>179</v>
      </c>
      <c r="D2" s="419"/>
      <c r="E2" s="420" t="s">
        <v>180</v>
      </c>
      <c r="F2" s="419"/>
      <c r="G2" s="420" t="s">
        <v>195</v>
      </c>
      <c r="H2" s="419"/>
      <c r="I2" s="420" t="s">
        <v>228</v>
      </c>
      <c r="J2" s="419"/>
      <c r="K2" s="420" t="s">
        <v>322</v>
      </c>
      <c r="L2" s="419"/>
      <c r="M2" s="235"/>
    </row>
    <row r="3" spans="1:24" ht="13.5" thickBot="1" x14ac:dyDescent="0.25">
      <c r="A3" s="417"/>
      <c r="B3" s="411"/>
      <c r="C3" s="100" t="s">
        <v>54</v>
      </c>
      <c r="D3" s="123" t="s">
        <v>55</v>
      </c>
      <c r="E3" s="100" t="s">
        <v>54</v>
      </c>
      <c r="F3" s="123" t="s">
        <v>55</v>
      </c>
      <c r="G3" s="100" t="s">
        <v>54</v>
      </c>
      <c r="H3" s="236" t="s">
        <v>55</v>
      </c>
      <c r="I3" s="100" t="s">
        <v>54</v>
      </c>
      <c r="J3" s="236" t="s">
        <v>55</v>
      </c>
      <c r="K3" s="427" t="s">
        <v>54</v>
      </c>
      <c r="L3" s="428" t="s">
        <v>55</v>
      </c>
      <c r="M3" s="237"/>
      <c r="X3" s="191"/>
    </row>
    <row r="4" spans="1:24" ht="14.25" customHeight="1" thickBot="1" x14ac:dyDescent="0.25">
      <c r="A4" s="418"/>
      <c r="B4" s="412"/>
      <c r="C4" s="102">
        <v>40265</v>
      </c>
      <c r="D4" s="238">
        <v>40265</v>
      </c>
      <c r="E4" s="102">
        <v>40356</v>
      </c>
      <c r="F4" s="238">
        <v>40418</v>
      </c>
      <c r="G4" s="102">
        <v>40448</v>
      </c>
      <c r="H4" s="238">
        <v>40449</v>
      </c>
      <c r="I4" s="102">
        <v>40545</v>
      </c>
      <c r="J4" s="102">
        <v>40545</v>
      </c>
      <c r="K4" s="427"/>
      <c r="L4" s="428"/>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01" t="s">
        <v>67</v>
      </c>
      <c r="P5" s="402"/>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00"/>
      <c r="Q16" s="400"/>
      <c r="R16" s="400"/>
      <c r="S16" s="400"/>
      <c r="T16" s="400"/>
      <c r="U16" s="400"/>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52" t="s">
        <v>58</v>
      </c>
      <c r="D22" s="202">
        <v>2348</v>
      </c>
      <c r="E22" s="353" t="s">
        <v>58</v>
      </c>
      <c r="F22" s="201">
        <v>2506</v>
      </c>
      <c r="G22" s="353" t="s">
        <v>58</v>
      </c>
      <c r="H22" s="243">
        <v>2665</v>
      </c>
      <c r="I22" s="353"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01" t="s">
        <v>67</v>
      </c>
      <c r="P79" s="402"/>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24" t="s">
        <v>181</v>
      </c>
      <c r="B1" s="424"/>
      <c r="C1" s="424"/>
      <c r="D1" s="424"/>
      <c r="E1" s="234"/>
      <c r="F1" s="234"/>
      <c r="G1" s="234"/>
      <c r="H1" s="234"/>
      <c r="I1" s="234"/>
      <c r="J1" s="234"/>
      <c r="K1" s="234"/>
      <c r="L1" s="234"/>
      <c r="M1" s="234"/>
    </row>
    <row r="2" spans="1:19" ht="30" customHeight="1" thickBot="1" x14ac:dyDescent="0.25">
      <c r="A2" s="416"/>
      <c r="B2" s="410" t="s">
        <v>0</v>
      </c>
      <c r="C2" s="420" t="s">
        <v>236</v>
      </c>
      <c r="D2" s="419"/>
      <c r="E2" s="420" t="s">
        <v>237</v>
      </c>
      <c r="F2" s="419"/>
      <c r="G2" s="420" t="s">
        <v>238</v>
      </c>
      <c r="H2" s="419"/>
      <c r="I2" s="420" t="s">
        <v>239</v>
      </c>
      <c r="J2" s="419"/>
      <c r="K2" s="420" t="s">
        <v>323</v>
      </c>
      <c r="L2" s="419"/>
      <c r="M2" s="235"/>
    </row>
    <row r="3" spans="1:19" ht="13.5" thickBot="1" x14ac:dyDescent="0.25">
      <c r="A3" s="417"/>
      <c r="B3" s="411"/>
      <c r="C3" s="100" t="s">
        <v>54</v>
      </c>
      <c r="D3" s="123" t="s">
        <v>55</v>
      </c>
      <c r="E3" s="100" t="s">
        <v>54</v>
      </c>
      <c r="F3" s="123" t="s">
        <v>55</v>
      </c>
      <c r="G3" s="100" t="s">
        <v>54</v>
      </c>
      <c r="H3" s="123" t="s">
        <v>55</v>
      </c>
      <c r="I3" s="100" t="s">
        <v>54</v>
      </c>
      <c r="J3" s="123" t="s">
        <v>55</v>
      </c>
      <c r="K3" s="427" t="s">
        <v>54</v>
      </c>
      <c r="L3" s="428" t="s">
        <v>55</v>
      </c>
      <c r="M3" s="237"/>
      <c r="S3" s="191"/>
    </row>
    <row r="4" spans="1:19" ht="14.25" customHeight="1" thickBot="1" x14ac:dyDescent="0.25">
      <c r="A4" s="418"/>
      <c r="B4" s="412"/>
      <c r="C4" s="102">
        <v>40629</v>
      </c>
      <c r="D4" s="238">
        <v>40629</v>
      </c>
      <c r="E4" s="102">
        <v>40727</v>
      </c>
      <c r="F4" s="238">
        <v>40727</v>
      </c>
      <c r="G4" s="102"/>
      <c r="H4" s="238"/>
      <c r="I4" s="102">
        <v>40909</v>
      </c>
      <c r="J4" s="238">
        <v>40909</v>
      </c>
      <c r="K4" s="427"/>
      <c r="L4" s="428"/>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01" t="s">
        <v>67</v>
      </c>
      <c r="P5" s="402"/>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00"/>
      <c r="Q16" s="400"/>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51" t="s">
        <v>58</v>
      </c>
      <c r="D22" s="111">
        <v>3006</v>
      </c>
      <c r="E22" s="350" t="str">
        <f>+'TODOS LOS AÑOS'!AI21</f>
        <v>ND</v>
      </c>
      <c r="F22" s="112">
        <v>3219</v>
      </c>
      <c r="G22" s="350" t="str">
        <f>+'TODOS LOS AÑOS'!AK21</f>
        <v>ND</v>
      </c>
      <c r="H22" s="246">
        <v>3374</v>
      </c>
      <c r="I22" s="350" t="str">
        <f>+'TODOS LOS AÑOS'!AM21</f>
        <v>ND</v>
      </c>
      <c r="J22" s="246">
        <v>3559</v>
      </c>
      <c r="K22" s="349">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01" t="s">
        <v>67</v>
      </c>
      <c r="P79" s="402"/>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sqref="A1:D1"/>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24" t="s">
        <v>181</v>
      </c>
      <c r="B1" s="424"/>
      <c r="C1" s="424"/>
      <c r="D1" s="424"/>
      <c r="E1" s="234"/>
      <c r="F1" s="234"/>
      <c r="G1" s="234"/>
      <c r="H1" s="234"/>
      <c r="I1" s="234"/>
      <c r="J1" s="234"/>
      <c r="K1" s="234"/>
      <c r="L1" s="234"/>
      <c r="M1" s="234"/>
    </row>
    <row r="2" spans="1:19" ht="30" customHeight="1" thickBot="1" x14ac:dyDescent="0.25">
      <c r="A2" s="416"/>
      <c r="B2" s="410" t="s">
        <v>0</v>
      </c>
      <c r="C2" s="420" t="s">
        <v>300</v>
      </c>
      <c r="D2" s="419"/>
      <c r="E2" s="420" t="s">
        <v>301</v>
      </c>
      <c r="F2" s="419"/>
      <c r="G2" s="420" t="s">
        <v>328</v>
      </c>
      <c r="H2" s="419"/>
      <c r="I2" s="420" t="s">
        <v>333</v>
      </c>
      <c r="J2" s="419"/>
      <c r="K2" s="420" t="s">
        <v>334</v>
      </c>
      <c r="L2" s="419"/>
      <c r="M2" s="235"/>
    </row>
    <row r="3" spans="1:19" ht="13.5" thickBot="1" x14ac:dyDescent="0.25">
      <c r="A3" s="417"/>
      <c r="B3" s="411"/>
      <c r="C3" s="100" t="s">
        <v>54</v>
      </c>
      <c r="D3" s="236" t="s">
        <v>55</v>
      </c>
      <c r="E3" s="100" t="s">
        <v>54</v>
      </c>
      <c r="F3" s="173" t="s">
        <v>55</v>
      </c>
      <c r="G3" s="100" t="s">
        <v>54</v>
      </c>
      <c r="H3" s="123" t="s">
        <v>55</v>
      </c>
      <c r="I3" s="100" t="s">
        <v>54</v>
      </c>
      <c r="J3" s="123" t="s">
        <v>55</v>
      </c>
      <c r="K3" s="427" t="s">
        <v>54</v>
      </c>
      <c r="L3" s="428" t="s">
        <v>55</v>
      </c>
      <c r="M3" s="237"/>
      <c r="S3" s="191"/>
    </row>
    <row r="4" spans="1:19" ht="14.25" customHeight="1" thickBot="1" x14ac:dyDescent="0.25">
      <c r="A4" s="418"/>
      <c r="B4" s="412"/>
      <c r="C4" s="102">
        <v>41000</v>
      </c>
      <c r="D4" s="174">
        <v>41000</v>
      </c>
      <c r="E4" s="102">
        <v>41091</v>
      </c>
      <c r="F4" s="238">
        <v>41091</v>
      </c>
      <c r="G4" s="102"/>
      <c r="H4" s="238"/>
      <c r="I4" s="102"/>
      <c r="J4" s="238"/>
      <c r="K4" s="427"/>
      <c r="L4" s="428"/>
      <c r="M4" s="237"/>
    </row>
    <row r="5" spans="1:19" ht="13.5" thickBot="1" x14ac:dyDescent="0.25">
      <c r="A5" s="125">
        <v>1</v>
      </c>
      <c r="B5" s="175" t="s">
        <v>1</v>
      </c>
      <c r="C5" s="385">
        <v>23741</v>
      </c>
      <c r="D5" s="107">
        <v>2187</v>
      </c>
      <c r="E5" s="381">
        <v>24654</v>
      </c>
      <c r="F5" s="380">
        <v>2245</v>
      </c>
      <c r="G5" s="381">
        <v>25300</v>
      </c>
      <c r="H5" s="378">
        <v>2315</v>
      </c>
      <c r="I5" s="381">
        <v>26405</v>
      </c>
      <c r="J5" s="378">
        <v>2389</v>
      </c>
      <c r="K5" s="381">
        <f>$I5-'Año 2011'!$I5</f>
        <v>3552</v>
      </c>
      <c r="L5" s="380">
        <f>$J5-'Año 2011'!$J5</f>
        <v>285</v>
      </c>
      <c r="M5" s="242"/>
      <c r="O5" s="401" t="s">
        <v>67</v>
      </c>
      <c r="P5" s="402"/>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00"/>
      <c r="Q16" s="400"/>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51" t="s">
        <v>58</v>
      </c>
      <c r="D22" s="111">
        <v>3758</v>
      </c>
      <c r="E22" s="351" t="s">
        <v>58</v>
      </c>
      <c r="F22" s="112">
        <v>3934</v>
      </c>
      <c r="G22" s="351" t="s">
        <v>58</v>
      </c>
      <c r="H22" s="246">
        <v>4085</v>
      </c>
      <c r="I22" s="351" t="s">
        <v>58</v>
      </c>
      <c r="J22" s="246">
        <v>4279</v>
      </c>
      <c r="K22" s="349">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01" t="s">
        <v>67</v>
      </c>
      <c r="P79" s="402"/>
    </row>
    <row r="80" spans="1:16" x14ac:dyDescent="0.2">
      <c r="B80" s="122" t="s">
        <v>163</v>
      </c>
    </row>
    <row r="81" spans="1:13" x14ac:dyDescent="0.2">
      <c r="B81" s="254" t="s">
        <v>220</v>
      </c>
    </row>
    <row r="82" spans="1:13" ht="39.6" customHeight="1" x14ac:dyDescent="0.2">
      <c r="B82" s="429" t="s">
        <v>346</v>
      </c>
      <c r="C82" s="429"/>
      <c r="D82" s="429"/>
      <c r="E82" s="321"/>
      <c r="F82" s="321"/>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24" t="s">
        <v>181</v>
      </c>
      <c r="B1" s="424"/>
      <c r="C1" s="424"/>
      <c r="D1" s="424"/>
      <c r="E1" s="234"/>
      <c r="F1" s="234"/>
      <c r="G1" s="234"/>
      <c r="H1" s="234"/>
      <c r="I1" s="234"/>
      <c r="J1" s="234"/>
      <c r="K1" s="234"/>
      <c r="L1" s="234"/>
      <c r="M1" s="234"/>
    </row>
    <row r="2" spans="1:19" ht="30" customHeight="1" thickBot="1" x14ac:dyDescent="0.25">
      <c r="A2" s="416"/>
      <c r="B2" s="410" t="s">
        <v>0</v>
      </c>
      <c r="C2" s="420" t="s">
        <v>339</v>
      </c>
      <c r="D2" s="419"/>
      <c r="E2" s="420" t="s">
        <v>338</v>
      </c>
      <c r="F2" s="419"/>
      <c r="G2" s="420" t="s">
        <v>336</v>
      </c>
      <c r="H2" s="419"/>
      <c r="I2" s="420" t="s">
        <v>337</v>
      </c>
      <c r="J2" s="419"/>
      <c r="K2" s="420" t="s">
        <v>363</v>
      </c>
      <c r="L2" s="419"/>
      <c r="M2" s="235"/>
    </row>
    <row r="3" spans="1:19" ht="13.5" thickBot="1" x14ac:dyDescent="0.25">
      <c r="A3" s="417"/>
      <c r="B3" s="411"/>
      <c r="C3" s="100" t="s">
        <v>54</v>
      </c>
      <c r="D3" s="236" t="s">
        <v>55</v>
      </c>
      <c r="E3" s="100" t="s">
        <v>54</v>
      </c>
      <c r="F3" s="173" t="s">
        <v>55</v>
      </c>
      <c r="G3" s="100" t="s">
        <v>54</v>
      </c>
      <c r="H3" s="123" t="s">
        <v>55</v>
      </c>
      <c r="I3" s="100" t="s">
        <v>54</v>
      </c>
      <c r="J3" s="123" t="s">
        <v>55</v>
      </c>
      <c r="K3" s="427" t="s">
        <v>54</v>
      </c>
      <c r="L3" s="428" t="s">
        <v>55</v>
      </c>
      <c r="M3" s="237"/>
      <c r="S3" s="191"/>
    </row>
    <row r="4" spans="1:19" ht="14.25" customHeight="1" thickBot="1" x14ac:dyDescent="0.25">
      <c r="A4" s="418"/>
      <c r="B4" s="412"/>
      <c r="C4" s="102">
        <v>41364</v>
      </c>
      <c r="D4" s="102">
        <v>41363</v>
      </c>
      <c r="E4" s="102">
        <v>41455</v>
      </c>
      <c r="F4" s="238">
        <v>41455</v>
      </c>
      <c r="G4" s="102">
        <v>41546</v>
      </c>
      <c r="H4" s="238">
        <v>41547</v>
      </c>
      <c r="I4" s="102">
        <v>41637</v>
      </c>
      <c r="J4" s="238">
        <v>41639</v>
      </c>
      <c r="K4" s="427"/>
      <c r="L4" s="428"/>
      <c r="M4" s="237"/>
    </row>
    <row r="5" spans="1:19" ht="13.5" thickBot="1" x14ac:dyDescent="0.25">
      <c r="A5" s="125">
        <v>1</v>
      </c>
      <c r="B5" s="175" t="s">
        <v>1</v>
      </c>
      <c r="C5" s="385">
        <v>27243</v>
      </c>
      <c r="D5" s="107">
        <v>2450</v>
      </c>
      <c r="E5" s="381">
        <v>28076</v>
      </c>
      <c r="F5" s="380">
        <v>2500</v>
      </c>
      <c r="G5" s="381">
        <v>29199</v>
      </c>
      <c r="H5" s="378">
        <v>2567</v>
      </c>
      <c r="I5" s="381">
        <v>30286</v>
      </c>
      <c r="J5" s="378">
        <v>2648</v>
      </c>
      <c r="K5" s="381">
        <f>$I5-'Año 2012'!$I5</f>
        <v>3881</v>
      </c>
      <c r="L5" s="380">
        <f>$J5-'Año 2012'!$J5</f>
        <v>259</v>
      </c>
      <c r="M5" s="242"/>
      <c r="O5" s="401" t="s">
        <v>67</v>
      </c>
      <c r="P5" s="402"/>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00"/>
      <c r="Q16" s="400"/>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51" t="s">
        <v>58</v>
      </c>
      <c r="D22" s="112">
        <v>4469</v>
      </c>
      <c r="E22" s="351" t="s">
        <v>58</v>
      </c>
      <c r="F22" s="112">
        <v>4663</v>
      </c>
      <c r="G22" s="351" t="s">
        <v>58</v>
      </c>
      <c r="H22" s="112">
        <v>4924</v>
      </c>
      <c r="I22" s="351" t="s">
        <v>58</v>
      </c>
      <c r="J22" s="246">
        <v>5210</v>
      </c>
      <c r="K22" s="349">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01" t="s">
        <v>67</v>
      </c>
      <c r="P90" s="402"/>
    </row>
    <row r="91" spans="1:16" x14ac:dyDescent="0.2">
      <c r="B91" s="122" t="s">
        <v>163</v>
      </c>
    </row>
    <row r="92" spans="1:16" x14ac:dyDescent="0.2">
      <c r="B92" s="254" t="s">
        <v>220</v>
      </c>
    </row>
    <row r="93" spans="1:16" ht="39.6" customHeight="1" x14ac:dyDescent="0.2">
      <c r="B93" s="429" t="s">
        <v>346</v>
      </c>
      <c r="C93" s="429"/>
      <c r="D93" s="429"/>
      <c r="E93" s="321"/>
      <c r="F93" s="321"/>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24" t="s">
        <v>181</v>
      </c>
      <c r="B1" s="424"/>
      <c r="C1" s="424"/>
      <c r="D1" s="424"/>
      <c r="E1" s="234"/>
      <c r="F1" s="234"/>
      <c r="G1" s="234"/>
      <c r="H1" s="234"/>
      <c r="I1" s="234"/>
      <c r="J1" s="234"/>
      <c r="K1" s="234"/>
      <c r="L1" s="234"/>
      <c r="M1" s="234"/>
    </row>
    <row r="2" spans="1:19" ht="30" customHeight="1" thickBot="1" x14ac:dyDescent="0.25">
      <c r="A2" s="416"/>
      <c r="B2" s="410" t="s">
        <v>0</v>
      </c>
      <c r="C2" s="420" t="s">
        <v>365</v>
      </c>
      <c r="D2" s="419"/>
      <c r="E2" s="420" t="s">
        <v>366</v>
      </c>
      <c r="F2" s="419"/>
      <c r="G2" s="420" t="s">
        <v>367</v>
      </c>
      <c r="H2" s="419"/>
      <c r="I2" s="420" t="s">
        <v>368</v>
      </c>
      <c r="J2" s="419"/>
      <c r="K2" s="420" t="s">
        <v>379</v>
      </c>
      <c r="L2" s="419"/>
      <c r="M2" s="235"/>
    </row>
    <row r="3" spans="1:19" ht="13.5" thickBot="1" x14ac:dyDescent="0.25">
      <c r="A3" s="417"/>
      <c r="B3" s="411"/>
      <c r="C3" s="100" t="s">
        <v>54</v>
      </c>
      <c r="D3" s="236" t="s">
        <v>55</v>
      </c>
      <c r="E3" s="100" t="s">
        <v>54</v>
      </c>
      <c r="F3" s="173" t="s">
        <v>55</v>
      </c>
      <c r="G3" s="100" t="s">
        <v>54</v>
      </c>
      <c r="H3" s="123" t="s">
        <v>55</v>
      </c>
      <c r="I3" s="100" t="s">
        <v>54</v>
      </c>
      <c r="J3" s="123" t="s">
        <v>55</v>
      </c>
      <c r="K3" s="427" t="s">
        <v>54</v>
      </c>
      <c r="L3" s="428" t="s">
        <v>55</v>
      </c>
      <c r="M3" s="237"/>
      <c r="S3" s="191"/>
    </row>
    <row r="4" spans="1:19" ht="14.25" customHeight="1" thickBot="1" x14ac:dyDescent="0.25">
      <c r="A4" s="418"/>
      <c r="B4" s="412"/>
      <c r="C4" s="102">
        <v>41728</v>
      </c>
      <c r="D4" s="174">
        <v>41729</v>
      </c>
      <c r="E4" s="102">
        <v>41820</v>
      </c>
      <c r="F4" s="238">
        <v>41820</v>
      </c>
      <c r="G4" s="102">
        <v>41912</v>
      </c>
      <c r="H4" s="238">
        <v>41912</v>
      </c>
      <c r="I4" s="102">
        <v>42004</v>
      </c>
      <c r="J4" s="238">
        <v>42004</v>
      </c>
      <c r="K4" s="427"/>
      <c r="L4" s="428"/>
      <c r="M4" s="237"/>
    </row>
    <row r="5" spans="1:19" ht="13.5" thickBot="1" x14ac:dyDescent="0.25">
      <c r="A5" s="125">
        <v>1</v>
      </c>
      <c r="B5" s="175" t="s">
        <v>1</v>
      </c>
      <c r="C5" s="106">
        <v>31247</v>
      </c>
      <c r="D5" s="382">
        <v>2727</v>
      </c>
      <c r="E5" s="381">
        <v>32300</v>
      </c>
      <c r="F5" s="380">
        <v>2817</v>
      </c>
      <c r="G5" s="381">
        <v>33381</v>
      </c>
      <c r="H5" s="378">
        <v>2953</v>
      </c>
      <c r="I5" s="381">
        <v>34399</v>
      </c>
      <c r="J5" s="378">
        <v>3027</v>
      </c>
      <c r="K5" s="381">
        <f>$I5-'Año 2013'!$I5</f>
        <v>4113</v>
      </c>
      <c r="L5" s="380">
        <f>$J5-'Año 2013'!$J5</f>
        <v>379</v>
      </c>
      <c r="M5" s="242"/>
      <c r="O5" s="401" t="s">
        <v>67</v>
      </c>
      <c r="P5" s="402"/>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00"/>
      <c r="Q16" s="400"/>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9">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01" t="s">
        <v>67</v>
      </c>
      <c r="P90" s="402"/>
    </row>
    <row r="91" spans="1:16" x14ac:dyDescent="0.2">
      <c r="B91" s="122" t="s">
        <v>163</v>
      </c>
    </row>
    <row r="92" spans="1:16" ht="25.5" x14ac:dyDescent="0.2">
      <c r="B92" s="122" t="s">
        <v>371</v>
      </c>
    </row>
    <row r="93" spans="1:16" x14ac:dyDescent="0.2">
      <c r="B93" s="254" t="s">
        <v>220</v>
      </c>
    </row>
    <row r="94" spans="1:16" ht="39.6" customHeight="1" x14ac:dyDescent="0.2">
      <c r="B94" s="429" t="s">
        <v>346</v>
      </c>
      <c r="C94" s="429"/>
      <c r="D94" s="429"/>
      <c r="E94" s="321"/>
      <c r="F94" s="321"/>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24" t="s">
        <v>181</v>
      </c>
      <c r="B1" s="424"/>
      <c r="C1" s="424"/>
      <c r="D1" s="424"/>
      <c r="E1" s="234"/>
      <c r="F1" s="234"/>
      <c r="G1" s="234"/>
      <c r="H1" s="234"/>
      <c r="I1" s="234"/>
      <c r="J1" s="234"/>
      <c r="K1" s="234"/>
      <c r="L1" s="234"/>
      <c r="M1" s="234"/>
    </row>
    <row r="2" spans="1:19" ht="30" customHeight="1" thickBot="1" x14ac:dyDescent="0.25">
      <c r="A2" s="416"/>
      <c r="B2" s="410" t="s">
        <v>0</v>
      </c>
      <c r="C2" s="420" t="s">
        <v>381</v>
      </c>
      <c r="D2" s="419"/>
      <c r="E2" s="420" t="s">
        <v>383</v>
      </c>
      <c r="F2" s="419"/>
      <c r="G2" s="420" t="s">
        <v>388</v>
      </c>
      <c r="H2" s="419"/>
      <c r="I2" s="420" t="s">
        <v>390</v>
      </c>
      <c r="J2" s="419"/>
      <c r="K2" s="420" t="s">
        <v>392</v>
      </c>
      <c r="L2" s="419"/>
      <c r="M2" s="235"/>
    </row>
    <row r="3" spans="1:19" ht="13.5" thickBot="1" x14ac:dyDescent="0.25">
      <c r="A3" s="417"/>
      <c r="B3" s="411"/>
      <c r="C3" s="100" t="s">
        <v>54</v>
      </c>
      <c r="D3" s="236" t="s">
        <v>55</v>
      </c>
      <c r="E3" s="100" t="s">
        <v>54</v>
      </c>
      <c r="F3" s="236" t="s">
        <v>55</v>
      </c>
      <c r="G3" s="100" t="s">
        <v>54</v>
      </c>
      <c r="H3" s="236" t="s">
        <v>55</v>
      </c>
      <c r="I3" s="100" t="s">
        <v>54</v>
      </c>
      <c r="J3" s="236" t="s">
        <v>55</v>
      </c>
      <c r="K3" s="427" t="s">
        <v>54</v>
      </c>
      <c r="L3" s="428" t="s">
        <v>55</v>
      </c>
      <c r="M3" s="237"/>
      <c r="S3" s="191"/>
    </row>
    <row r="4" spans="1:19" ht="14.25" customHeight="1" thickBot="1" x14ac:dyDescent="0.25">
      <c r="A4" s="418"/>
      <c r="B4" s="412"/>
      <c r="C4" s="102">
        <v>42094</v>
      </c>
      <c r="D4" s="174">
        <v>42094</v>
      </c>
      <c r="E4" s="102">
        <v>42185</v>
      </c>
      <c r="F4" s="174">
        <v>42185</v>
      </c>
      <c r="G4" s="102">
        <v>42277</v>
      </c>
      <c r="H4" s="174">
        <v>42277</v>
      </c>
      <c r="I4" s="102">
        <v>42369</v>
      </c>
      <c r="J4" s="174">
        <v>42369</v>
      </c>
      <c r="K4" s="427"/>
      <c r="L4" s="428"/>
      <c r="M4" s="237"/>
    </row>
    <row r="5" spans="1:19" ht="13.5" thickBot="1" x14ac:dyDescent="0.25">
      <c r="A5" s="125">
        <v>1</v>
      </c>
      <c r="B5" s="175" t="s">
        <v>1</v>
      </c>
      <c r="C5" s="106">
        <v>35500</v>
      </c>
      <c r="D5" s="382">
        <v>3106</v>
      </c>
      <c r="E5" s="381">
        <v>36572</v>
      </c>
      <c r="F5" s="380">
        <v>3196</v>
      </c>
      <c r="G5" s="381">
        <v>37774</v>
      </c>
      <c r="H5" s="378">
        <v>3301</v>
      </c>
      <c r="I5" s="381">
        <v>38878</v>
      </c>
      <c r="J5" s="378">
        <v>3410</v>
      </c>
      <c r="K5" s="381">
        <f>$I5-'Año 2014'!$I5</f>
        <v>4479</v>
      </c>
      <c r="L5" s="380">
        <f>$J5-'Año 2014'!$J5</f>
        <v>383</v>
      </c>
      <c r="M5" s="242"/>
      <c r="O5" s="401" t="s">
        <v>67</v>
      </c>
      <c r="P5" s="402"/>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00"/>
      <c r="Q16" s="400"/>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30" t="s">
        <v>160</v>
      </c>
      <c r="C90" s="430"/>
      <c r="D90" s="430"/>
      <c r="E90" s="430"/>
      <c r="F90" s="430"/>
      <c r="G90" s="430"/>
      <c r="H90" s="430"/>
      <c r="I90" s="430"/>
      <c r="J90" s="430"/>
      <c r="K90" s="430"/>
      <c r="L90" s="430"/>
      <c r="O90" s="401" t="s">
        <v>67</v>
      </c>
      <c r="P90" s="402"/>
    </row>
    <row r="91" spans="1:16" x14ac:dyDescent="0.2">
      <c r="B91" s="430" t="s">
        <v>163</v>
      </c>
      <c r="C91" s="430"/>
      <c r="D91" s="430"/>
      <c r="E91" s="430"/>
      <c r="F91" s="430"/>
      <c r="G91" s="430"/>
      <c r="H91" s="430"/>
      <c r="I91" s="430"/>
      <c r="J91" s="430"/>
      <c r="K91" s="430"/>
      <c r="L91" s="430"/>
    </row>
    <row r="92" spans="1:16" x14ac:dyDescent="0.2">
      <c r="B92" s="430" t="s">
        <v>371</v>
      </c>
      <c r="C92" s="430"/>
      <c r="D92" s="430"/>
      <c r="E92" s="430"/>
      <c r="F92" s="430"/>
      <c r="G92" s="430"/>
      <c r="H92" s="430"/>
      <c r="I92" s="430"/>
      <c r="J92" s="430"/>
      <c r="K92" s="430"/>
      <c r="L92" s="430"/>
    </row>
    <row r="93" spans="1:16" x14ac:dyDescent="0.2">
      <c r="B93" s="254" t="s">
        <v>220</v>
      </c>
    </row>
    <row r="94" spans="1:16" x14ac:dyDescent="0.2">
      <c r="B94" s="430" t="s">
        <v>346</v>
      </c>
      <c r="C94" s="430"/>
      <c r="D94" s="430"/>
      <c r="E94" s="321"/>
      <c r="F94" s="321"/>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24" t="s">
        <v>409</v>
      </c>
      <c r="B1" s="424"/>
      <c r="C1" s="424"/>
      <c r="D1" s="424"/>
      <c r="E1" s="234"/>
      <c r="F1" s="234"/>
      <c r="G1" s="234"/>
      <c r="H1" s="234"/>
      <c r="I1" s="234"/>
      <c r="J1" s="234"/>
      <c r="K1" s="234"/>
      <c r="L1" s="234"/>
      <c r="M1" s="355"/>
    </row>
    <row r="2" spans="1:19" ht="30" customHeight="1" thickBot="1" x14ac:dyDescent="0.25">
      <c r="A2" s="416"/>
      <c r="B2" s="410" t="s">
        <v>0</v>
      </c>
      <c r="C2" s="420" t="s">
        <v>410</v>
      </c>
      <c r="D2" s="419"/>
      <c r="E2" s="420" t="s">
        <v>411</v>
      </c>
      <c r="F2" s="419"/>
      <c r="G2" s="420" t="s">
        <v>412</v>
      </c>
      <c r="H2" s="419"/>
      <c r="I2" s="420" t="s">
        <v>413</v>
      </c>
      <c r="J2" s="419"/>
      <c r="K2" s="420" t="s">
        <v>414</v>
      </c>
      <c r="L2" s="419"/>
      <c r="M2" s="237"/>
    </row>
    <row r="3" spans="1:19" ht="13.5" thickBot="1" x14ac:dyDescent="0.25">
      <c r="A3" s="417"/>
      <c r="B3" s="411"/>
      <c r="C3" s="100" t="s">
        <v>54</v>
      </c>
      <c r="D3" s="236" t="s">
        <v>55</v>
      </c>
      <c r="E3" s="100" t="s">
        <v>54</v>
      </c>
      <c r="F3" s="236" t="s">
        <v>55</v>
      </c>
      <c r="G3" s="100" t="s">
        <v>54</v>
      </c>
      <c r="H3" s="236" t="s">
        <v>55</v>
      </c>
      <c r="I3" s="100" t="s">
        <v>54</v>
      </c>
      <c r="J3" s="236" t="s">
        <v>55</v>
      </c>
      <c r="K3" s="427" t="s">
        <v>54</v>
      </c>
      <c r="L3" s="428" t="s">
        <v>55</v>
      </c>
      <c r="M3" s="237"/>
      <c r="S3" s="191"/>
    </row>
    <row r="4" spans="1:19" ht="14.25" customHeight="1" thickBot="1" x14ac:dyDescent="0.25">
      <c r="A4" s="418"/>
      <c r="B4" s="412"/>
      <c r="C4" s="102">
        <v>42461</v>
      </c>
      <c r="D4" s="174">
        <v>42461</v>
      </c>
      <c r="E4" s="102">
        <v>42552</v>
      </c>
      <c r="F4" s="174">
        <v>42552</v>
      </c>
      <c r="G4" s="102">
        <v>42643</v>
      </c>
      <c r="H4" s="174">
        <v>42643</v>
      </c>
      <c r="I4" s="102">
        <v>42734</v>
      </c>
      <c r="J4" s="174">
        <v>42734</v>
      </c>
      <c r="K4" s="427"/>
      <c r="L4" s="428"/>
      <c r="M4" s="237"/>
    </row>
    <row r="5" spans="1:19" ht="13.5" thickBot="1" x14ac:dyDescent="0.25">
      <c r="A5" s="125">
        <v>1</v>
      </c>
      <c r="B5" s="360" t="s">
        <v>1</v>
      </c>
      <c r="C5" s="106">
        <v>39939</v>
      </c>
      <c r="D5" s="382">
        <v>3480</v>
      </c>
      <c r="E5" s="381">
        <v>41160</v>
      </c>
      <c r="F5" s="380">
        <v>3588</v>
      </c>
      <c r="G5" s="381">
        <v>42339</v>
      </c>
      <c r="H5" s="378">
        <v>3703</v>
      </c>
      <c r="I5" s="239">
        <v>43385</v>
      </c>
      <c r="J5" s="378">
        <v>3813</v>
      </c>
      <c r="K5" s="239">
        <f>$I5-'Año 2015'!$I5</f>
        <v>4507</v>
      </c>
      <c r="L5" s="240">
        <f>$J5-'Año 2015'!$J5</f>
        <v>403</v>
      </c>
      <c r="M5" s="357"/>
      <c r="N5" s="358"/>
      <c r="O5" s="401" t="s">
        <v>67</v>
      </c>
      <c r="P5" s="402"/>
    </row>
    <row r="6" spans="1:19" x14ac:dyDescent="0.2">
      <c r="A6" s="125">
        <v>2</v>
      </c>
      <c r="B6" s="361" t="s">
        <v>2</v>
      </c>
      <c r="C6" s="110">
        <v>74172</v>
      </c>
      <c r="D6" s="246">
        <v>3936</v>
      </c>
      <c r="E6" s="110">
        <v>75845</v>
      </c>
      <c r="F6" s="112">
        <v>4049</v>
      </c>
      <c r="G6" s="110">
        <v>77421</v>
      </c>
      <c r="H6" s="246">
        <v>4154</v>
      </c>
      <c r="I6" s="203">
        <v>78760</v>
      </c>
      <c r="J6" s="246">
        <v>4250</v>
      </c>
      <c r="K6" s="203">
        <f>$I6-'Año 2015'!$I6</f>
        <v>6271</v>
      </c>
      <c r="L6" s="201">
        <f>$J6-'Año 2015'!$J6</f>
        <v>411</v>
      </c>
      <c r="M6" s="357"/>
      <c r="N6" s="358"/>
    </row>
    <row r="7" spans="1:19" x14ac:dyDescent="0.2">
      <c r="A7" s="125">
        <v>3</v>
      </c>
      <c r="B7" s="361" t="s">
        <v>3</v>
      </c>
      <c r="C7" s="209">
        <v>3037937</v>
      </c>
      <c r="D7" s="111">
        <v>14739</v>
      </c>
      <c r="E7" s="110">
        <v>3228000</v>
      </c>
      <c r="F7" s="112">
        <v>15162</v>
      </c>
      <c r="G7" s="110">
        <v>3391019</v>
      </c>
      <c r="H7" s="246">
        <v>15566</v>
      </c>
      <c r="I7" s="203">
        <v>3522843</v>
      </c>
      <c r="J7" s="246">
        <v>15920</v>
      </c>
      <c r="K7" s="203">
        <f>$I7-'Año 2015'!$I7</f>
        <v>645507</v>
      </c>
      <c r="L7" s="201">
        <f>$J7-'Año 2015'!$J7</f>
        <v>1543</v>
      </c>
      <c r="M7" s="357"/>
      <c r="N7" s="358"/>
    </row>
    <row r="8" spans="1:19" x14ac:dyDescent="0.2">
      <c r="A8" s="125">
        <v>4</v>
      </c>
      <c r="B8" s="361" t="s">
        <v>4</v>
      </c>
      <c r="C8" s="209">
        <v>157720</v>
      </c>
      <c r="D8" s="111">
        <v>9398</v>
      </c>
      <c r="E8" s="110">
        <v>162300</v>
      </c>
      <c r="F8" s="112">
        <v>9785</v>
      </c>
      <c r="G8" s="110">
        <v>166673</v>
      </c>
      <c r="H8" s="246">
        <v>10184</v>
      </c>
      <c r="I8" s="203">
        <v>170917</v>
      </c>
      <c r="J8" s="246">
        <v>10570</v>
      </c>
      <c r="K8" s="203">
        <f>$I8-'Año 2015'!$I8</f>
        <v>17670</v>
      </c>
      <c r="L8" s="201">
        <f>$J8-'Año 2015'!$J8</f>
        <v>1554</v>
      </c>
      <c r="M8" s="357"/>
      <c r="N8" s="358"/>
    </row>
    <row r="9" spans="1:19" x14ac:dyDescent="0.2">
      <c r="A9" s="125">
        <v>5</v>
      </c>
      <c r="B9" s="361" t="s">
        <v>5</v>
      </c>
      <c r="C9" s="209">
        <v>870326</v>
      </c>
      <c r="D9" s="111">
        <v>10931</v>
      </c>
      <c r="E9" s="110">
        <v>894045</v>
      </c>
      <c r="F9" s="112">
        <v>11272</v>
      </c>
      <c r="G9" s="110">
        <v>917606</v>
      </c>
      <c r="H9" s="246">
        <v>11649</v>
      </c>
      <c r="I9" s="203">
        <v>936859</v>
      </c>
      <c r="J9" s="246">
        <v>11974</v>
      </c>
      <c r="K9" s="203">
        <f>$I9-'Año 2015'!$I9</f>
        <v>89730</v>
      </c>
      <c r="L9" s="201">
        <f>$J9-'Año 2015'!$J9</f>
        <v>1324</v>
      </c>
      <c r="M9" s="357"/>
      <c r="N9" s="358"/>
    </row>
    <row r="10" spans="1:19" x14ac:dyDescent="0.2">
      <c r="A10" s="125">
        <v>6</v>
      </c>
      <c r="B10" s="361" t="s">
        <v>6</v>
      </c>
      <c r="C10" s="209">
        <v>10520</v>
      </c>
      <c r="D10" s="111">
        <v>6807</v>
      </c>
      <c r="E10" s="110">
        <v>10742</v>
      </c>
      <c r="F10" s="112">
        <v>6910</v>
      </c>
      <c r="G10" s="110">
        <v>10966</v>
      </c>
      <c r="H10" s="246">
        <v>7025</v>
      </c>
      <c r="I10" s="203">
        <v>11164</v>
      </c>
      <c r="J10" s="246">
        <v>7106</v>
      </c>
      <c r="K10" s="203">
        <f>$I10-'Año 2015'!$I10</f>
        <v>863</v>
      </c>
      <c r="L10" s="201">
        <f>$J10-'Año 2015'!$J10</f>
        <v>387</v>
      </c>
      <c r="M10" s="357"/>
      <c r="N10" s="358"/>
    </row>
    <row r="11" spans="1:19" x14ac:dyDescent="0.2">
      <c r="A11" s="125">
        <v>7</v>
      </c>
      <c r="B11" s="361"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7"/>
      <c r="N11" s="358"/>
    </row>
    <row r="12" spans="1:19" x14ac:dyDescent="0.2">
      <c r="A12" s="125">
        <v>8</v>
      </c>
      <c r="B12" s="361" t="s">
        <v>8</v>
      </c>
      <c r="C12" s="209">
        <v>113334</v>
      </c>
      <c r="D12" s="111">
        <v>25194</v>
      </c>
      <c r="E12" s="110">
        <v>116639</v>
      </c>
      <c r="F12" s="112">
        <v>25987</v>
      </c>
      <c r="G12" s="110">
        <v>120079</v>
      </c>
      <c r="H12" s="246">
        <v>26748</v>
      </c>
      <c r="I12" s="203">
        <v>123369</v>
      </c>
      <c r="J12" s="246">
        <v>27585</v>
      </c>
      <c r="K12" s="203">
        <f>$I12-'Año 2015'!$I12</f>
        <v>13131</v>
      </c>
      <c r="L12" s="201">
        <f>$J12-'Año 2015'!$J12</f>
        <v>3085</v>
      </c>
      <c r="M12" s="357"/>
      <c r="N12" s="358"/>
    </row>
    <row r="13" spans="1:19" x14ac:dyDescent="0.2">
      <c r="A13" s="125">
        <v>9</v>
      </c>
      <c r="B13" s="361" t="s">
        <v>9</v>
      </c>
      <c r="C13" s="209">
        <v>8834</v>
      </c>
      <c r="D13" s="111">
        <v>343</v>
      </c>
      <c r="E13" s="110">
        <v>9033</v>
      </c>
      <c r="F13" s="112">
        <v>349</v>
      </c>
      <c r="G13" s="110">
        <v>9244</v>
      </c>
      <c r="H13" s="246">
        <v>362</v>
      </c>
      <c r="I13" s="203">
        <v>9427</v>
      </c>
      <c r="J13" s="246">
        <v>371</v>
      </c>
      <c r="K13" s="203">
        <f>$I13-'Año 2015'!$I13</f>
        <v>818</v>
      </c>
      <c r="L13" s="201">
        <f>$J13-'Año 2015'!$J13</f>
        <v>35</v>
      </c>
      <c r="M13" s="357"/>
      <c r="N13" s="358"/>
    </row>
    <row r="14" spans="1:19" x14ac:dyDescent="0.2">
      <c r="A14" s="125">
        <v>10</v>
      </c>
      <c r="B14" s="361" t="s">
        <v>10</v>
      </c>
      <c r="C14" s="209">
        <v>6817</v>
      </c>
      <c r="D14" s="111">
        <v>1589</v>
      </c>
      <c r="E14" s="110">
        <v>7009</v>
      </c>
      <c r="F14" s="112">
        <v>1632</v>
      </c>
      <c r="G14" s="110">
        <v>7204</v>
      </c>
      <c r="H14" s="246">
        <v>1662</v>
      </c>
      <c r="I14" s="203">
        <v>7380</v>
      </c>
      <c r="J14" s="246">
        <v>1701</v>
      </c>
      <c r="K14" s="203">
        <f>$I14-'Año 2015'!$I14</f>
        <v>740</v>
      </c>
      <c r="L14" s="201">
        <f>$J14-'Año 2015'!$J14</f>
        <v>145</v>
      </c>
      <c r="M14" s="357"/>
      <c r="N14" s="358"/>
    </row>
    <row r="15" spans="1:19" x14ac:dyDescent="0.2">
      <c r="A15" s="125">
        <v>11</v>
      </c>
      <c r="B15" s="361"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7"/>
      <c r="N15" s="358"/>
    </row>
    <row r="16" spans="1:19" ht="15" x14ac:dyDescent="0.2">
      <c r="A16" s="125">
        <v>12</v>
      </c>
      <c r="B16" s="361" t="s">
        <v>12</v>
      </c>
      <c r="C16" s="209">
        <v>24433</v>
      </c>
      <c r="D16" s="111">
        <v>1835</v>
      </c>
      <c r="E16" s="110">
        <v>25238</v>
      </c>
      <c r="F16" s="112">
        <v>1896</v>
      </c>
      <c r="G16" s="110">
        <v>26031</v>
      </c>
      <c r="H16" s="246">
        <v>1978</v>
      </c>
      <c r="I16" s="203">
        <v>26681</v>
      </c>
      <c r="J16" s="246">
        <v>2054</v>
      </c>
      <c r="K16" s="203">
        <f>$I16-'Año 2015'!$I16</f>
        <v>3026</v>
      </c>
      <c r="L16" s="201">
        <f>$J16-'Año 2015'!$J16</f>
        <v>289</v>
      </c>
      <c r="M16" s="357"/>
      <c r="N16" s="358"/>
      <c r="P16" s="400"/>
      <c r="Q16" s="400"/>
    </row>
    <row r="17" spans="1:14" x14ac:dyDescent="0.2">
      <c r="A17" s="125">
        <v>13</v>
      </c>
      <c r="B17" s="361" t="s">
        <v>13</v>
      </c>
      <c r="C17" s="209">
        <v>4103</v>
      </c>
      <c r="D17" s="111">
        <v>517</v>
      </c>
      <c r="E17" s="110">
        <v>4185</v>
      </c>
      <c r="F17" s="112">
        <v>545</v>
      </c>
      <c r="G17" s="110">
        <v>4287</v>
      </c>
      <c r="H17" s="246">
        <v>564</v>
      </c>
      <c r="I17" s="203">
        <v>4374</v>
      </c>
      <c r="J17" s="246">
        <v>578</v>
      </c>
      <c r="K17" s="203">
        <f>$I17-'Año 2015'!$I17</f>
        <v>375</v>
      </c>
      <c r="L17" s="201">
        <f>$J17-'Año 2015'!$J17</f>
        <v>77</v>
      </c>
      <c r="M17" s="357"/>
      <c r="N17" s="358"/>
    </row>
    <row r="18" spans="1:14" x14ac:dyDescent="0.2">
      <c r="A18" s="125">
        <v>14</v>
      </c>
      <c r="B18" s="361" t="s">
        <v>14</v>
      </c>
      <c r="C18" s="209">
        <v>11677</v>
      </c>
      <c r="D18" s="111">
        <v>1337</v>
      </c>
      <c r="E18" s="110">
        <v>11937</v>
      </c>
      <c r="F18" s="112">
        <v>1369</v>
      </c>
      <c r="G18" s="110">
        <v>12184</v>
      </c>
      <c r="H18" s="246">
        <v>1408</v>
      </c>
      <c r="I18" s="203">
        <v>12390</v>
      </c>
      <c r="J18" s="246">
        <v>1450</v>
      </c>
      <c r="K18" s="203">
        <f>$I18-'Año 2015'!$I18</f>
        <v>985</v>
      </c>
      <c r="L18" s="201">
        <f>$J18-'Año 2015'!$J18</f>
        <v>145</v>
      </c>
      <c r="M18" s="357"/>
      <c r="N18" s="358"/>
    </row>
    <row r="19" spans="1:14" x14ac:dyDescent="0.2">
      <c r="A19" s="125">
        <v>15</v>
      </c>
      <c r="B19" s="361" t="s">
        <v>15</v>
      </c>
      <c r="C19" s="209">
        <v>27774</v>
      </c>
      <c r="D19" s="111">
        <v>2726</v>
      </c>
      <c r="E19" s="110">
        <v>28480</v>
      </c>
      <c r="F19" s="112">
        <v>2789</v>
      </c>
      <c r="G19" s="110">
        <v>29222</v>
      </c>
      <c r="H19" s="246">
        <v>2874</v>
      </c>
      <c r="I19" s="203">
        <v>29754</v>
      </c>
      <c r="J19" s="246">
        <v>2953</v>
      </c>
      <c r="K19" s="203">
        <f>$I19-'Año 2015'!$I19</f>
        <v>2622</v>
      </c>
      <c r="L19" s="201">
        <f>$J19-'Año 2015'!$J19</f>
        <v>300</v>
      </c>
      <c r="M19" s="357"/>
      <c r="N19" s="358"/>
    </row>
    <row r="20" spans="1:14" x14ac:dyDescent="0.2">
      <c r="A20" s="125">
        <v>16</v>
      </c>
      <c r="B20" s="361" t="s">
        <v>16</v>
      </c>
      <c r="C20" s="209">
        <v>16850</v>
      </c>
      <c r="D20" s="111">
        <v>2870</v>
      </c>
      <c r="E20" s="110">
        <v>17144</v>
      </c>
      <c r="F20" s="112">
        <v>2948</v>
      </c>
      <c r="G20" s="110">
        <v>17472</v>
      </c>
      <c r="H20" s="246">
        <v>3039</v>
      </c>
      <c r="I20" s="203">
        <v>17714</v>
      </c>
      <c r="J20" s="246">
        <v>3113</v>
      </c>
      <c r="K20" s="203">
        <f>$I20-'Año 2015'!$I20</f>
        <v>1194</v>
      </c>
      <c r="L20" s="201">
        <f>$J20-'Año 2015'!$J20</f>
        <v>308</v>
      </c>
      <c r="M20" s="357"/>
      <c r="N20" s="358"/>
    </row>
    <row r="21" spans="1:14" x14ac:dyDescent="0.2">
      <c r="A21" s="125">
        <v>17</v>
      </c>
      <c r="B21" s="361" t="s">
        <v>17</v>
      </c>
      <c r="C21" s="209">
        <v>18306</v>
      </c>
      <c r="D21" s="111">
        <v>3151</v>
      </c>
      <c r="E21" s="110">
        <v>18917</v>
      </c>
      <c r="F21" s="112">
        <v>3244</v>
      </c>
      <c r="G21" s="110">
        <v>19489</v>
      </c>
      <c r="H21" s="246">
        <v>3343</v>
      </c>
      <c r="I21" s="203">
        <v>19943</v>
      </c>
      <c r="J21" s="246">
        <v>3423</v>
      </c>
      <c r="K21" s="203">
        <f>$I21-'Año 2015'!$I21</f>
        <v>2140</v>
      </c>
      <c r="L21" s="201">
        <f>$J21-'Año 2015'!$J21</f>
        <v>365</v>
      </c>
      <c r="M21" s="357"/>
      <c r="N21" s="358"/>
    </row>
    <row r="22" spans="1:14" s="150" customFormat="1" x14ac:dyDescent="0.2">
      <c r="A22" s="125">
        <v>18</v>
      </c>
      <c r="B22" s="361" t="s">
        <v>18</v>
      </c>
      <c r="C22" s="209">
        <v>129604</v>
      </c>
      <c r="D22" s="111">
        <v>8008</v>
      </c>
      <c r="E22" s="110">
        <v>145469</v>
      </c>
      <c r="F22" s="112">
        <v>8375</v>
      </c>
      <c r="G22" s="110">
        <v>163046</v>
      </c>
      <c r="H22" s="246">
        <v>8719</v>
      </c>
      <c r="I22" s="110">
        <v>177104</v>
      </c>
      <c r="J22" s="246">
        <v>9059</v>
      </c>
      <c r="K22" s="110">
        <f>$I22-'Año 2015'!$I22</f>
        <v>60004</v>
      </c>
      <c r="L22" s="112">
        <f>$J22-'Año 2015'!$J22</f>
        <v>1424</v>
      </c>
      <c r="M22" s="357"/>
      <c r="N22" s="358"/>
    </row>
    <row r="23" spans="1:14" x14ac:dyDescent="0.2">
      <c r="A23" s="125">
        <v>19</v>
      </c>
      <c r="B23" s="361"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7"/>
      <c r="N23" s="358"/>
    </row>
    <row r="24" spans="1:14" x14ac:dyDescent="0.2">
      <c r="A24" s="125">
        <v>20</v>
      </c>
      <c r="B24" s="361" t="s">
        <v>20</v>
      </c>
      <c r="C24" s="209">
        <v>260305</v>
      </c>
      <c r="D24" s="111">
        <v>1029</v>
      </c>
      <c r="E24" s="110">
        <v>268624</v>
      </c>
      <c r="F24" s="112">
        <v>1083</v>
      </c>
      <c r="G24" s="110">
        <v>283085</v>
      </c>
      <c r="H24" s="246">
        <v>1192</v>
      </c>
      <c r="I24" s="203">
        <v>289086</v>
      </c>
      <c r="J24" s="246">
        <v>1242</v>
      </c>
      <c r="K24" s="203">
        <f>$I24-'Año 2015'!$I24</f>
        <v>33099</v>
      </c>
      <c r="L24" s="201">
        <f>$J24-'Año 2015'!$J24</f>
        <v>235</v>
      </c>
      <c r="M24" s="357"/>
      <c r="N24" s="358"/>
    </row>
    <row r="25" spans="1:14" x14ac:dyDescent="0.2">
      <c r="A25" s="125">
        <v>21</v>
      </c>
      <c r="B25" s="361"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7"/>
      <c r="N25" s="358"/>
    </row>
    <row r="26" spans="1:14" x14ac:dyDescent="0.2">
      <c r="A26" s="125">
        <v>22</v>
      </c>
      <c r="B26" s="361" t="s">
        <v>22</v>
      </c>
      <c r="C26" s="209">
        <v>12893</v>
      </c>
      <c r="D26" s="111">
        <v>2348</v>
      </c>
      <c r="E26" s="110">
        <v>13585</v>
      </c>
      <c r="F26" s="112">
        <v>2406</v>
      </c>
      <c r="G26" s="110">
        <v>14356</v>
      </c>
      <c r="H26" s="246">
        <v>2503</v>
      </c>
      <c r="I26" s="203">
        <v>14938</v>
      </c>
      <c r="J26" s="246">
        <v>2602</v>
      </c>
      <c r="K26" s="203">
        <f>$I26-'Año 2015'!$I26</f>
        <v>2653</v>
      </c>
      <c r="L26" s="201">
        <f>$J26-'Año 2015'!$J26</f>
        <v>346</v>
      </c>
      <c r="M26" s="357"/>
      <c r="N26" s="358"/>
    </row>
    <row r="27" spans="1:14" x14ac:dyDescent="0.2">
      <c r="A27" s="125">
        <v>23</v>
      </c>
      <c r="B27" s="361"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7"/>
      <c r="N27" s="358"/>
    </row>
    <row r="28" spans="1:14" x14ac:dyDescent="0.2">
      <c r="A28" s="125">
        <v>24</v>
      </c>
      <c r="B28" s="361" t="s">
        <v>415</v>
      </c>
      <c r="C28" s="209">
        <v>210208</v>
      </c>
      <c r="D28" s="111">
        <v>6265</v>
      </c>
      <c r="E28" s="110">
        <v>214339</v>
      </c>
      <c r="F28" s="112">
        <v>6468</v>
      </c>
      <c r="G28" s="110">
        <v>200962</v>
      </c>
      <c r="H28" s="246">
        <v>6673</v>
      </c>
      <c r="I28" s="203">
        <v>204220</v>
      </c>
      <c r="J28" s="246">
        <v>6841</v>
      </c>
      <c r="K28" s="203">
        <f>$I28-'Año 2015'!$I28</f>
        <v>-1739</v>
      </c>
      <c r="L28" s="244">
        <f>$J28-'Año 2015'!$J28</f>
        <v>789</v>
      </c>
      <c r="M28" s="357"/>
      <c r="N28" s="358"/>
    </row>
    <row r="29" spans="1:14" x14ac:dyDescent="0.2">
      <c r="A29" s="125">
        <v>25</v>
      </c>
      <c r="B29" s="361" t="s">
        <v>25</v>
      </c>
      <c r="C29" s="209">
        <v>53337</v>
      </c>
      <c r="D29" s="111">
        <v>5665</v>
      </c>
      <c r="E29" s="110">
        <v>54923</v>
      </c>
      <c r="F29" s="112">
        <v>5835</v>
      </c>
      <c r="G29" s="110">
        <v>56514</v>
      </c>
      <c r="H29" s="246">
        <v>6031</v>
      </c>
      <c r="I29" s="203">
        <v>57957</v>
      </c>
      <c r="J29" s="246">
        <v>6209</v>
      </c>
      <c r="K29" s="203">
        <f>$I29-'Año 2015'!$I29</f>
        <v>6285</v>
      </c>
      <c r="L29" s="201">
        <f>$J29-'Año 2015'!$J29</f>
        <v>707</v>
      </c>
      <c r="M29" s="357"/>
      <c r="N29" s="358"/>
    </row>
    <row r="30" spans="1:14" ht="25.5" x14ac:dyDescent="0.2">
      <c r="A30" s="125">
        <v>26</v>
      </c>
      <c r="B30" s="361"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7"/>
      <c r="N30" s="358"/>
    </row>
    <row r="31" spans="1:14" x14ac:dyDescent="0.2">
      <c r="A31" s="125">
        <v>27</v>
      </c>
      <c r="B31" s="361" t="s">
        <v>27</v>
      </c>
      <c r="C31" s="209">
        <v>133856</v>
      </c>
      <c r="D31" s="111">
        <v>1387</v>
      </c>
      <c r="E31" s="110">
        <v>137896</v>
      </c>
      <c r="F31" s="112">
        <v>1432</v>
      </c>
      <c r="G31" s="110">
        <v>141415</v>
      </c>
      <c r="H31" s="246">
        <v>1471</v>
      </c>
      <c r="I31" s="203">
        <v>144234</v>
      </c>
      <c r="J31" s="246">
        <v>1522</v>
      </c>
      <c r="K31" s="203">
        <f>$I31-'Año 2015'!$I31</f>
        <v>14042</v>
      </c>
      <c r="L31" s="201">
        <f>$J31-'Año 2015'!$J31</f>
        <v>179</v>
      </c>
      <c r="M31" s="357"/>
      <c r="N31" s="358"/>
    </row>
    <row r="32" spans="1:14" x14ac:dyDescent="0.2">
      <c r="A32" s="125">
        <v>28</v>
      </c>
      <c r="B32" s="361" t="s">
        <v>28</v>
      </c>
      <c r="C32" s="209">
        <v>37669</v>
      </c>
      <c r="D32" s="111">
        <v>5309</v>
      </c>
      <c r="E32" s="110">
        <v>38725</v>
      </c>
      <c r="F32" s="112">
        <v>5444</v>
      </c>
      <c r="G32" s="110">
        <v>39732</v>
      </c>
      <c r="H32" s="246">
        <v>5597</v>
      </c>
      <c r="I32" s="203">
        <v>40581</v>
      </c>
      <c r="J32" s="246">
        <v>5743</v>
      </c>
      <c r="K32" s="203">
        <f>$I32-'Año 2015'!$I32</f>
        <v>3958</v>
      </c>
      <c r="L32" s="201">
        <f>$J32-'Año 2015'!$J32</f>
        <v>563</v>
      </c>
      <c r="M32" s="357"/>
      <c r="N32" s="358"/>
    </row>
    <row r="33" spans="1:14" x14ac:dyDescent="0.2">
      <c r="A33" s="125">
        <v>29</v>
      </c>
      <c r="B33" s="361"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7"/>
      <c r="N33" s="358"/>
    </row>
    <row r="34" spans="1:14" x14ac:dyDescent="0.2">
      <c r="A34" s="125">
        <v>30</v>
      </c>
      <c r="B34" s="361" t="s">
        <v>30</v>
      </c>
      <c r="C34" s="209">
        <v>89496</v>
      </c>
      <c r="D34" s="111">
        <v>4956</v>
      </c>
      <c r="E34" s="110">
        <v>91798</v>
      </c>
      <c r="F34" s="112">
        <v>5106</v>
      </c>
      <c r="G34" s="110">
        <v>93953</v>
      </c>
      <c r="H34" s="246">
        <v>5239</v>
      </c>
      <c r="I34" s="203">
        <v>95665</v>
      </c>
      <c r="J34" s="246">
        <v>5389</v>
      </c>
      <c r="K34" s="203">
        <f>$I34-'Año 2015'!$I34</f>
        <v>8423</v>
      </c>
      <c r="L34" s="201">
        <f>$J34-'Año 2015'!$J34</f>
        <v>582</v>
      </c>
      <c r="M34" s="357"/>
      <c r="N34" s="358"/>
    </row>
    <row r="35" spans="1:14" x14ac:dyDescent="0.2">
      <c r="A35" s="125">
        <v>31</v>
      </c>
      <c r="B35" s="361" t="s">
        <v>31</v>
      </c>
      <c r="C35" s="209">
        <v>267081</v>
      </c>
      <c r="D35" s="111">
        <v>5284</v>
      </c>
      <c r="E35" s="110">
        <v>274073</v>
      </c>
      <c r="F35" s="112">
        <v>5444</v>
      </c>
      <c r="G35" s="110">
        <v>280891</v>
      </c>
      <c r="H35" s="246">
        <v>5618</v>
      </c>
      <c r="I35" s="203">
        <v>287812</v>
      </c>
      <c r="J35" s="246">
        <v>5765</v>
      </c>
      <c r="K35" s="203">
        <f>$I35-'Año 2015'!$I35</f>
        <v>27559</v>
      </c>
      <c r="L35" s="201">
        <f>$J35-'Año 2015'!$J35</f>
        <v>601</v>
      </c>
      <c r="M35" s="357"/>
      <c r="N35" s="358"/>
    </row>
    <row r="36" spans="1:14" x14ac:dyDescent="0.2">
      <c r="A36" s="125">
        <v>32</v>
      </c>
      <c r="B36" s="361" t="s">
        <v>32</v>
      </c>
      <c r="C36" s="209">
        <v>20732</v>
      </c>
      <c r="D36" s="111">
        <v>1811</v>
      </c>
      <c r="E36" s="110">
        <v>21323</v>
      </c>
      <c r="F36" s="112">
        <v>1866</v>
      </c>
      <c r="G36" s="110">
        <v>21856</v>
      </c>
      <c r="H36" s="246">
        <v>1922</v>
      </c>
      <c r="I36" s="203">
        <v>22394</v>
      </c>
      <c r="J36" s="246">
        <v>1971</v>
      </c>
      <c r="K36" s="203">
        <f>$I36-'Año 2015'!$I36</f>
        <v>2349</v>
      </c>
      <c r="L36" s="201">
        <f>$J36-'Año 2015'!$J36</f>
        <v>223</v>
      </c>
      <c r="M36" s="357"/>
      <c r="N36" s="358"/>
    </row>
    <row r="37" spans="1:14" x14ac:dyDescent="0.2">
      <c r="A37" s="125">
        <v>33</v>
      </c>
      <c r="B37" s="361" t="s">
        <v>33</v>
      </c>
      <c r="C37" s="209">
        <v>5243</v>
      </c>
      <c r="D37" s="111">
        <v>355</v>
      </c>
      <c r="E37" s="110">
        <v>5399</v>
      </c>
      <c r="F37" s="112">
        <v>358</v>
      </c>
      <c r="G37" s="110">
        <v>5553</v>
      </c>
      <c r="H37" s="246">
        <v>370</v>
      </c>
      <c r="I37" s="203">
        <v>5682</v>
      </c>
      <c r="J37" s="246">
        <v>378</v>
      </c>
      <c r="K37" s="203">
        <f>$I37-'Año 2015'!$I37</f>
        <v>562</v>
      </c>
      <c r="L37" s="201">
        <f>$J37-'Año 2015'!$J37</f>
        <v>42</v>
      </c>
      <c r="M37" s="357"/>
      <c r="N37" s="358"/>
    </row>
    <row r="38" spans="1:14" ht="15.75" customHeight="1" x14ac:dyDescent="0.2">
      <c r="A38" s="125">
        <v>34</v>
      </c>
      <c r="B38" s="361"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7"/>
      <c r="N38" s="358"/>
    </row>
    <row r="39" spans="1:14" ht="25.5" customHeight="1" x14ac:dyDescent="0.2">
      <c r="A39" s="125">
        <v>35</v>
      </c>
      <c r="B39" s="361" t="s">
        <v>35</v>
      </c>
      <c r="C39" s="209">
        <v>64195</v>
      </c>
      <c r="D39" s="111">
        <v>6558</v>
      </c>
      <c r="E39" s="110">
        <v>67688</v>
      </c>
      <c r="F39" s="112">
        <v>7162</v>
      </c>
      <c r="G39" s="110">
        <v>70757</v>
      </c>
      <c r="H39" s="246">
        <v>7799</v>
      </c>
      <c r="I39" s="110">
        <v>73180</v>
      </c>
      <c r="J39" s="246">
        <v>8321</v>
      </c>
      <c r="K39" s="110">
        <f>$I39-'Año 2015'!$I39</f>
        <v>12152</v>
      </c>
      <c r="L39" s="112">
        <f>$J39-'Año 2015'!$J39</f>
        <v>2202</v>
      </c>
      <c r="M39" s="357"/>
      <c r="N39" s="358"/>
    </row>
    <row r="40" spans="1:14" x14ac:dyDescent="0.2">
      <c r="A40" s="125">
        <v>36</v>
      </c>
      <c r="B40" s="361" t="s">
        <v>36</v>
      </c>
      <c r="C40" s="209">
        <v>465763</v>
      </c>
      <c r="D40" s="111">
        <v>1824</v>
      </c>
      <c r="E40" s="110">
        <v>479903</v>
      </c>
      <c r="F40" s="112">
        <v>1916</v>
      </c>
      <c r="G40" s="110">
        <v>494494</v>
      </c>
      <c r="H40" s="246">
        <v>1999</v>
      </c>
      <c r="I40" s="203">
        <v>506979</v>
      </c>
      <c r="J40" s="246">
        <v>2079</v>
      </c>
      <c r="K40" s="203">
        <f>$I40-'Año 2015'!$I40</f>
        <v>56351</v>
      </c>
      <c r="L40" s="201">
        <f>$J40-'Año 2015'!$J40</f>
        <v>336</v>
      </c>
      <c r="M40" s="357"/>
      <c r="N40" s="358"/>
    </row>
    <row r="41" spans="1:14" ht="12.75" customHeight="1" x14ac:dyDescent="0.2">
      <c r="A41" s="125">
        <v>37</v>
      </c>
      <c r="B41" s="361" t="s">
        <v>37</v>
      </c>
      <c r="C41" s="209">
        <v>205643</v>
      </c>
      <c r="D41" s="111">
        <v>8397</v>
      </c>
      <c r="E41" s="110">
        <v>212534</v>
      </c>
      <c r="F41" s="112">
        <v>8704</v>
      </c>
      <c r="G41" s="110">
        <v>220023</v>
      </c>
      <c r="H41" s="246">
        <v>9057</v>
      </c>
      <c r="I41" s="110">
        <v>226375</v>
      </c>
      <c r="J41" s="246">
        <v>9347</v>
      </c>
      <c r="K41" s="110">
        <f>$I41-'Año 2015'!$I41</f>
        <v>27749</v>
      </c>
      <c r="L41" s="112">
        <f>$J41-'Año 2015'!$J41</f>
        <v>1225</v>
      </c>
      <c r="M41" s="357"/>
      <c r="N41" s="358"/>
    </row>
    <row r="42" spans="1:14" s="150" customFormat="1" ht="25.5" x14ac:dyDescent="0.2">
      <c r="A42" s="125">
        <v>38</v>
      </c>
      <c r="B42" s="361" t="s">
        <v>38</v>
      </c>
      <c r="C42" s="209">
        <v>208781</v>
      </c>
      <c r="D42" s="111">
        <v>8206</v>
      </c>
      <c r="E42" s="110">
        <v>213843</v>
      </c>
      <c r="F42" s="112">
        <v>8519</v>
      </c>
      <c r="G42" s="110">
        <v>219418</v>
      </c>
      <c r="H42" s="246">
        <v>8844</v>
      </c>
      <c r="I42" s="110">
        <v>223060</v>
      </c>
      <c r="J42" s="246">
        <v>9105</v>
      </c>
      <c r="K42" s="110">
        <f>$I42-'Año 2015'!$I42</f>
        <v>18291</v>
      </c>
      <c r="L42" s="112">
        <f>$J42-'Año 2015'!$J42</f>
        <v>1089</v>
      </c>
      <c r="M42" s="357"/>
      <c r="N42" s="358"/>
    </row>
    <row r="43" spans="1:14" x14ac:dyDescent="0.2">
      <c r="A43" s="125">
        <v>39</v>
      </c>
      <c r="B43" s="361"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7"/>
      <c r="N43" s="358"/>
    </row>
    <row r="44" spans="1:14" x14ac:dyDescent="0.2">
      <c r="A44" s="125">
        <v>40</v>
      </c>
      <c r="B44" s="361" t="s">
        <v>40</v>
      </c>
      <c r="C44" s="209">
        <v>25373</v>
      </c>
      <c r="D44" s="111">
        <v>2817</v>
      </c>
      <c r="E44" s="110">
        <v>25968</v>
      </c>
      <c r="F44" s="112">
        <v>2927</v>
      </c>
      <c r="G44" s="110">
        <v>26574</v>
      </c>
      <c r="H44" s="246">
        <v>3021</v>
      </c>
      <c r="I44" s="203">
        <v>27152</v>
      </c>
      <c r="J44" s="246">
        <v>3094</v>
      </c>
      <c r="K44" s="203">
        <f>$I44-'Año 2015'!$I44</f>
        <v>2413</v>
      </c>
      <c r="L44" s="201">
        <f>$J44-'Año 2015'!$J44</f>
        <v>369</v>
      </c>
      <c r="M44" s="357"/>
      <c r="N44" s="358"/>
    </row>
    <row r="45" spans="1:14" ht="25.5" x14ac:dyDescent="0.2">
      <c r="A45" s="125">
        <v>41</v>
      </c>
      <c r="B45" s="361"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7"/>
      <c r="N45" s="358"/>
    </row>
    <row r="46" spans="1:14" ht="25.5" x14ac:dyDescent="0.2">
      <c r="A46" s="125">
        <v>42</v>
      </c>
      <c r="B46" s="361" t="s">
        <v>42</v>
      </c>
      <c r="C46" s="209">
        <v>6383</v>
      </c>
      <c r="D46" s="111">
        <v>754</v>
      </c>
      <c r="E46" s="110">
        <v>6525</v>
      </c>
      <c r="F46" s="112">
        <v>773</v>
      </c>
      <c r="G46" s="110">
        <v>6697</v>
      </c>
      <c r="H46" s="246">
        <v>791</v>
      </c>
      <c r="I46" s="110">
        <v>6865</v>
      </c>
      <c r="J46" s="246">
        <v>813</v>
      </c>
      <c r="K46" s="110">
        <f>$I46-'Año 2015'!$I46</f>
        <v>636</v>
      </c>
      <c r="L46" s="112">
        <f>$J46-'Año 2015'!$J46</f>
        <v>90</v>
      </c>
      <c r="M46" s="357"/>
      <c r="N46" s="358"/>
    </row>
    <row r="47" spans="1:14" ht="25.5" x14ac:dyDescent="0.2">
      <c r="A47" s="125">
        <v>43</v>
      </c>
      <c r="B47" s="361" t="s">
        <v>169</v>
      </c>
      <c r="C47" s="209">
        <v>10553</v>
      </c>
      <c r="D47" s="111">
        <v>1846</v>
      </c>
      <c r="E47" s="110">
        <v>10944</v>
      </c>
      <c r="F47" s="112">
        <v>1942</v>
      </c>
      <c r="G47" s="110">
        <v>11349</v>
      </c>
      <c r="H47" s="246">
        <v>2049</v>
      </c>
      <c r="I47" s="110">
        <v>11715</v>
      </c>
      <c r="J47" s="246">
        <v>2133</v>
      </c>
      <c r="K47" s="110">
        <f>$I47-'Año 2015'!$I47</f>
        <v>1505</v>
      </c>
      <c r="L47" s="112">
        <f>$J47-'Año 2015'!$J47</f>
        <v>368</v>
      </c>
      <c r="M47" s="357"/>
      <c r="N47" s="358"/>
    </row>
    <row r="48" spans="1:14" x14ac:dyDescent="0.2">
      <c r="A48" s="125">
        <v>44</v>
      </c>
      <c r="B48" s="361" t="s">
        <v>172</v>
      </c>
      <c r="C48" s="209">
        <v>24612</v>
      </c>
      <c r="D48" s="111">
        <v>11934</v>
      </c>
      <c r="E48" s="110">
        <v>25281</v>
      </c>
      <c r="F48" s="112">
        <v>12366</v>
      </c>
      <c r="G48" s="110">
        <v>25991</v>
      </c>
      <c r="H48" s="246">
        <v>12745</v>
      </c>
      <c r="I48" s="203">
        <v>26486</v>
      </c>
      <c r="J48" s="246">
        <v>13073</v>
      </c>
      <c r="K48" s="203">
        <f>$I48-'Año 2015'!$I48</f>
        <v>2521</v>
      </c>
      <c r="L48" s="201">
        <f>$J48-'Año 2015'!$J48</f>
        <v>1472</v>
      </c>
      <c r="M48" s="357"/>
      <c r="N48" s="358"/>
    </row>
    <row r="49" spans="1:14" x14ac:dyDescent="0.2">
      <c r="A49" s="125">
        <v>45</v>
      </c>
      <c r="B49" s="361" t="s">
        <v>43</v>
      </c>
      <c r="C49" s="209">
        <v>8156</v>
      </c>
      <c r="D49" s="111">
        <v>1166</v>
      </c>
      <c r="E49" s="110">
        <v>8404</v>
      </c>
      <c r="F49" s="112">
        <v>1218</v>
      </c>
      <c r="G49" s="110">
        <v>8695</v>
      </c>
      <c r="H49" s="246">
        <v>1261</v>
      </c>
      <c r="I49" s="203">
        <v>8918</v>
      </c>
      <c r="J49" s="246">
        <v>1307</v>
      </c>
      <c r="K49" s="203">
        <f>$I49-'Año 2015'!$I49</f>
        <v>1056</v>
      </c>
      <c r="L49" s="201">
        <f>$J49-'Año 2015'!$J49</f>
        <v>185</v>
      </c>
      <c r="M49" s="357"/>
      <c r="N49" s="358"/>
    </row>
    <row r="50" spans="1:14" x14ac:dyDescent="0.2">
      <c r="A50" s="125">
        <v>46</v>
      </c>
      <c r="B50" s="361"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7"/>
      <c r="N50" s="358"/>
    </row>
    <row r="51" spans="1:14" x14ac:dyDescent="0.2">
      <c r="A51" s="125">
        <v>47</v>
      </c>
      <c r="B51" s="361"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7"/>
      <c r="N51" s="358"/>
    </row>
    <row r="52" spans="1:14" x14ac:dyDescent="0.2">
      <c r="A52" s="125">
        <v>48</v>
      </c>
      <c r="B52" s="361" t="s">
        <v>46</v>
      </c>
      <c r="C52" s="209">
        <v>13260</v>
      </c>
      <c r="D52" s="111">
        <v>911</v>
      </c>
      <c r="E52" s="110">
        <v>13608</v>
      </c>
      <c r="F52" s="112">
        <v>948</v>
      </c>
      <c r="G52" s="110">
        <v>13986</v>
      </c>
      <c r="H52" s="246">
        <v>989</v>
      </c>
      <c r="I52" s="203">
        <v>14356</v>
      </c>
      <c r="J52" s="246">
        <v>1016</v>
      </c>
      <c r="K52" s="203">
        <f>$I52-'Año 2015'!$I52</f>
        <v>1532</v>
      </c>
      <c r="L52" s="201">
        <f>$J52-'Año 2015'!$J52</f>
        <v>129</v>
      </c>
      <c r="M52" s="357"/>
      <c r="N52" s="358"/>
    </row>
    <row r="53" spans="1:14" ht="16.5" customHeight="1" x14ac:dyDescent="0.2">
      <c r="A53" s="125">
        <v>49</v>
      </c>
      <c r="B53" s="361" t="s">
        <v>47</v>
      </c>
      <c r="C53" s="209">
        <v>115083</v>
      </c>
      <c r="D53" s="111">
        <v>1733</v>
      </c>
      <c r="E53" s="110">
        <v>118469</v>
      </c>
      <c r="F53" s="112">
        <v>1808</v>
      </c>
      <c r="G53" s="110">
        <v>122023</v>
      </c>
      <c r="H53" s="246">
        <v>1882</v>
      </c>
      <c r="I53" s="110">
        <v>125491</v>
      </c>
      <c r="J53" s="246">
        <v>1933</v>
      </c>
      <c r="K53" s="110">
        <f>$I53-'Año 2015'!$I53</f>
        <v>14463</v>
      </c>
      <c r="L53" s="112">
        <f>$J53-'Año 2015'!$J53</f>
        <v>266</v>
      </c>
      <c r="M53" s="357"/>
      <c r="N53" s="358"/>
    </row>
    <row r="54" spans="1:14" x14ac:dyDescent="0.2">
      <c r="A54" s="125">
        <v>50</v>
      </c>
      <c r="B54" s="361" t="s">
        <v>48</v>
      </c>
      <c r="C54" s="209">
        <v>153592</v>
      </c>
      <c r="D54" s="111">
        <v>794</v>
      </c>
      <c r="E54" s="110">
        <v>157877</v>
      </c>
      <c r="F54" s="112">
        <v>826</v>
      </c>
      <c r="G54" s="110">
        <v>162062</v>
      </c>
      <c r="H54" s="246">
        <v>859</v>
      </c>
      <c r="I54" s="203">
        <v>165230</v>
      </c>
      <c r="J54" s="246">
        <v>902</v>
      </c>
      <c r="K54" s="203">
        <f>$I54-'Año 2015'!$I54</f>
        <v>16568</v>
      </c>
      <c r="L54" s="201">
        <f>$J54-'Año 2015'!$J54</f>
        <v>148</v>
      </c>
      <c r="M54" s="357"/>
      <c r="N54" s="358"/>
    </row>
    <row r="55" spans="1:14" x14ac:dyDescent="0.2">
      <c r="A55" s="125">
        <v>51</v>
      </c>
      <c r="B55" s="361" t="s">
        <v>171</v>
      </c>
      <c r="C55" s="209">
        <v>572</v>
      </c>
      <c r="D55" s="111">
        <v>120</v>
      </c>
      <c r="E55" s="110">
        <v>582</v>
      </c>
      <c r="F55" s="112">
        <v>121</v>
      </c>
      <c r="G55" s="110">
        <v>593</v>
      </c>
      <c r="H55" s="246">
        <v>122</v>
      </c>
      <c r="I55" s="203">
        <v>607</v>
      </c>
      <c r="J55" s="246">
        <v>126</v>
      </c>
      <c r="K55" s="203">
        <f>$I55-'Año 2015'!$I55</f>
        <v>42</v>
      </c>
      <c r="L55" s="201">
        <f>$J55-'Año 2015'!$J55</f>
        <v>7</v>
      </c>
      <c r="M55" s="357"/>
      <c r="N55" s="358"/>
    </row>
    <row r="56" spans="1:14" x14ac:dyDescent="0.2">
      <c r="A56" s="125">
        <v>52</v>
      </c>
      <c r="B56" s="361" t="s">
        <v>49</v>
      </c>
      <c r="C56" s="209">
        <v>49566</v>
      </c>
      <c r="D56" s="111">
        <v>9678</v>
      </c>
      <c r="E56" s="110">
        <v>50548</v>
      </c>
      <c r="F56" s="112">
        <v>9947</v>
      </c>
      <c r="G56" s="110">
        <v>51654</v>
      </c>
      <c r="H56" s="246">
        <v>10238</v>
      </c>
      <c r="I56" s="203">
        <v>52418</v>
      </c>
      <c r="J56" s="246">
        <v>10530</v>
      </c>
      <c r="K56" s="203">
        <f>$I56-'Año 2015'!$I56</f>
        <v>3756</v>
      </c>
      <c r="L56" s="201">
        <f>$J56-'Año 2015'!$J56</f>
        <v>1139</v>
      </c>
      <c r="M56" s="357"/>
      <c r="N56" s="358"/>
    </row>
    <row r="57" spans="1:14" ht="25.5" x14ac:dyDescent="0.2">
      <c r="A57" s="125">
        <v>53</v>
      </c>
      <c r="B57" s="361" t="s">
        <v>50</v>
      </c>
      <c r="C57" s="209">
        <v>17805</v>
      </c>
      <c r="D57" s="111">
        <v>913</v>
      </c>
      <c r="E57" s="110">
        <v>18365</v>
      </c>
      <c r="F57" s="112">
        <v>938</v>
      </c>
      <c r="G57" s="110">
        <v>18831</v>
      </c>
      <c r="H57" s="246">
        <v>964</v>
      </c>
      <c r="I57" s="110">
        <v>19203</v>
      </c>
      <c r="J57" s="246">
        <v>998</v>
      </c>
      <c r="K57" s="110">
        <f>$I57-'Año 2015'!$I57</f>
        <v>1705</v>
      </c>
      <c r="L57" s="112">
        <f>$J57-'Año 2015'!$J57</f>
        <v>116</v>
      </c>
      <c r="M57" s="357"/>
      <c r="N57" s="358"/>
    </row>
    <row r="58" spans="1:14" x14ac:dyDescent="0.2">
      <c r="A58" s="125">
        <v>54</v>
      </c>
      <c r="B58" s="361" t="s">
        <v>51</v>
      </c>
      <c r="C58" s="209">
        <v>543592</v>
      </c>
      <c r="D58" s="111">
        <v>1438</v>
      </c>
      <c r="E58" s="110">
        <v>557980</v>
      </c>
      <c r="F58" s="112">
        <v>1474</v>
      </c>
      <c r="G58" s="110">
        <v>571487</v>
      </c>
      <c r="H58" s="246">
        <v>1527</v>
      </c>
      <c r="I58" s="203">
        <v>584142</v>
      </c>
      <c r="J58" s="246">
        <v>1576</v>
      </c>
      <c r="K58" s="203">
        <f>$I58-'Año 2015'!$I58</f>
        <v>55040</v>
      </c>
      <c r="L58" s="201">
        <f>$J58-'Año 2015'!$J58</f>
        <v>179</v>
      </c>
      <c r="M58" s="357"/>
      <c r="N58" s="358"/>
    </row>
    <row r="59" spans="1:14" x14ac:dyDescent="0.2">
      <c r="A59" s="125">
        <v>55</v>
      </c>
      <c r="B59" s="361" t="s">
        <v>52</v>
      </c>
      <c r="C59" s="209">
        <v>7342</v>
      </c>
      <c r="D59" s="111">
        <v>462</v>
      </c>
      <c r="E59" s="110">
        <v>7557</v>
      </c>
      <c r="F59" s="112">
        <v>494</v>
      </c>
      <c r="G59" s="110">
        <v>7801</v>
      </c>
      <c r="H59" s="246">
        <v>509</v>
      </c>
      <c r="I59" s="203">
        <v>7979</v>
      </c>
      <c r="J59" s="246">
        <v>526</v>
      </c>
      <c r="K59" s="203">
        <f>$I59-'Año 2015'!$I59</f>
        <v>811</v>
      </c>
      <c r="L59" s="201">
        <f>$J59-'Año 2015'!$J59</f>
        <v>77</v>
      </c>
      <c r="M59" s="357"/>
      <c r="N59" s="358"/>
    </row>
    <row r="60" spans="1:14" ht="29.25" customHeight="1" x14ac:dyDescent="0.2">
      <c r="A60" s="125">
        <v>56</v>
      </c>
      <c r="B60" s="361"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7"/>
      <c r="N60" s="358"/>
    </row>
    <row r="61" spans="1:14" ht="17.25" customHeight="1" x14ac:dyDescent="0.2">
      <c r="A61" s="125">
        <v>57</v>
      </c>
      <c r="B61" s="361" t="s">
        <v>417</v>
      </c>
      <c r="C61" s="215">
        <v>11121</v>
      </c>
      <c r="D61" s="217">
        <v>1152</v>
      </c>
      <c r="E61" s="110">
        <v>11599</v>
      </c>
      <c r="F61" s="216">
        <v>1166</v>
      </c>
      <c r="G61" s="218">
        <v>19441</v>
      </c>
      <c r="H61" s="249">
        <v>1199</v>
      </c>
      <c r="I61" s="218">
        <v>19929</v>
      </c>
      <c r="J61" s="249">
        <v>1215</v>
      </c>
      <c r="K61" s="218">
        <f>$I61-'Año 2015'!$I61</f>
        <v>9278</v>
      </c>
      <c r="L61" s="216">
        <f>$J61-'Año 2015'!$J61</f>
        <v>91</v>
      </c>
      <c r="M61" s="357"/>
      <c r="N61" s="358"/>
    </row>
    <row r="62" spans="1:14" ht="17.25" customHeight="1" x14ac:dyDescent="0.2">
      <c r="A62" s="125">
        <v>58</v>
      </c>
      <c r="B62" s="361" t="s">
        <v>418</v>
      </c>
      <c r="C62" s="215">
        <v>3754</v>
      </c>
      <c r="D62" s="217">
        <v>921</v>
      </c>
      <c r="E62" s="218">
        <v>3913</v>
      </c>
      <c r="F62" s="216">
        <v>952</v>
      </c>
      <c r="G62" s="218">
        <v>7032</v>
      </c>
      <c r="H62" s="249">
        <v>996</v>
      </c>
      <c r="I62" s="218">
        <v>7166</v>
      </c>
      <c r="J62" s="249">
        <v>1036</v>
      </c>
      <c r="K62" s="218">
        <f>$I62-'Año 2015'!$I62</f>
        <v>3587</v>
      </c>
      <c r="L62" s="216">
        <f>$J62-'Año 2015'!$J62</f>
        <v>143</v>
      </c>
      <c r="M62" s="357"/>
      <c r="N62" s="358"/>
    </row>
    <row r="63" spans="1:14" ht="17.25" customHeight="1" x14ac:dyDescent="0.2">
      <c r="A63" s="125">
        <v>59</v>
      </c>
      <c r="B63" s="361" t="s">
        <v>419</v>
      </c>
      <c r="C63" s="215">
        <v>10003</v>
      </c>
      <c r="D63" s="217">
        <v>1365</v>
      </c>
      <c r="E63" s="218">
        <v>10400</v>
      </c>
      <c r="F63" s="216">
        <v>1383</v>
      </c>
      <c r="G63" s="218">
        <v>17615</v>
      </c>
      <c r="H63" s="249">
        <v>1409</v>
      </c>
      <c r="I63" s="218">
        <v>17971</v>
      </c>
      <c r="J63" s="249">
        <v>1434</v>
      </c>
      <c r="K63" s="218">
        <f>$I63-'Año 2015'!$I63</f>
        <v>8381</v>
      </c>
      <c r="L63" s="216">
        <f>$J63-'Año 2015'!$J63</f>
        <v>95</v>
      </c>
      <c r="M63" s="357"/>
      <c r="N63" s="358"/>
    </row>
    <row r="64" spans="1:14" ht="17.25" customHeight="1" x14ac:dyDescent="0.2">
      <c r="A64" s="125">
        <v>60</v>
      </c>
      <c r="B64" s="361" t="s">
        <v>283</v>
      </c>
      <c r="C64" s="215">
        <v>37128</v>
      </c>
      <c r="D64" s="217">
        <v>4273</v>
      </c>
      <c r="E64" s="218">
        <v>38483</v>
      </c>
      <c r="F64" s="216">
        <v>4520</v>
      </c>
      <c r="G64" s="218">
        <v>39862</v>
      </c>
      <c r="H64" s="249">
        <v>4802</v>
      </c>
      <c r="I64" s="218">
        <v>40875</v>
      </c>
      <c r="J64" s="249">
        <v>4981</v>
      </c>
      <c r="K64" s="218">
        <f>$I64-'Año 2015'!$I64</f>
        <v>5011</v>
      </c>
      <c r="L64" s="216">
        <f>$J64-'Año 2015'!$J64</f>
        <v>929</v>
      </c>
      <c r="M64" s="357"/>
      <c r="N64" s="358"/>
    </row>
    <row r="65" spans="1:14" ht="17.25" customHeight="1" x14ac:dyDescent="0.2">
      <c r="A65" s="125">
        <v>61</v>
      </c>
      <c r="B65" s="361"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7"/>
      <c r="N65" s="358"/>
    </row>
    <row r="66" spans="1:14" ht="17.25" customHeight="1" x14ac:dyDescent="0.2">
      <c r="A66" s="125">
        <v>62</v>
      </c>
      <c r="B66" s="361" t="s">
        <v>282</v>
      </c>
      <c r="C66" s="215">
        <v>23098</v>
      </c>
      <c r="D66" s="217">
        <v>2929</v>
      </c>
      <c r="E66" s="218">
        <v>23913</v>
      </c>
      <c r="F66" s="216">
        <v>3030</v>
      </c>
      <c r="G66" s="218">
        <v>24702</v>
      </c>
      <c r="H66" s="249">
        <v>3142</v>
      </c>
      <c r="I66" s="218">
        <v>25376</v>
      </c>
      <c r="J66" s="249">
        <v>3246</v>
      </c>
      <c r="K66" s="218">
        <f>$I66-'Año 2015'!$I66</f>
        <v>3032</v>
      </c>
      <c r="L66" s="216">
        <f>$J66-'Año 2015'!$J66</f>
        <v>415</v>
      </c>
      <c r="M66" s="357"/>
      <c r="N66" s="358"/>
    </row>
    <row r="67" spans="1:14" ht="17.25" customHeight="1" x14ac:dyDescent="0.2">
      <c r="A67" s="125">
        <v>63</v>
      </c>
      <c r="B67" s="361" t="s">
        <v>276</v>
      </c>
      <c r="C67" s="215">
        <v>1145</v>
      </c>
      <c r="D67" s="217">
        <v>431</v>
      </c>
      <c r="E67" s="218">
        <v>1202</v>
      </c>
      <c r="F67" s="216">
        <v>449</v>
      </c>
      <c r="G67" s="218">
        <v>1284</v>
      </c>
      <c r="H67" s="249">
        <v>479</v>
      </c>
      <c r="I67" s="218">
        <v>1362</v>
      </c>
      <c r="J67" s="249">
        <v>502</v>
      </c>
      <c r="K67" s="218">
        <f>$I67-'Año 2015'!$I67</f>
        <v>266</v>
      </c>
      <c r="L67" s="216">
        <f>$J67-'Año 2015'!$J67</f>
        <v>86</v>
      </c>
      <c r="M67" s="357"/>
      <c r="N67" s="358"/>
    </row>
    <row r="68" spans="1:14" ht="17.25" customHeight="1" x14ac:dyDescent="0.2">
      <c r="A68" s="125">
        <v>64</v>
      </c>
      <c r="B68" s="361" t="s">
        <v>285</v>
      </c>
      <c r="C68" s="215">
        <v>166059</v>
      </c>
      <c r="D68" s="217">
        <v>1050</v>
      </c>
      <c r="E68" s="218">
        <v>174487</v>
      </c>
      <c r="F68" s="216">
        <v>1122</v>
      </c>
      <c r="G68" s="218">
        <v>183123</v>
      </c>
      <c r="H68" s="249">
        <v>1186</v>
      </c>
      <c r="I68" s="218">
        <v>189493</v>
      </c>
      <c r="J68" s="249">
        <v>1250</v>
      </c>
      <c r="K68" s="218">
        <f>$I68-'Año 2015'!$I68</f>
        <v>31258</v>
      </c>
      <c r="L68" s="216">
        <f>$J68-'Año 2015'!$J68</f>
        <v>250</v>
      </c>
      <c r="M68" s="357"/>
      <c r="N68" s="358"/>
    </row>
    <row r="69" spans="1:14" ht="17.25" customHeight="1" x14ac:dyDescent="0.2">
      <c r="A69" s="125">
        <v>65</v>
      </c>
      <c r="B69" s="361" t="s">
        <v>286</v>
      </c>
      <c r="C69" s="215">
        <v>531269</v>
      </c>
      <c r="D69" s="217">
        <v>2692</v>
      </c>
      <c r="E69" s="218">
        <v>557345</v>
      </c>
      <c r="F69" s="216">
        <v>2844</v>
      </c>
      <c r="G69" s="218">
        <v>583228</v>
      </c>
      <c r="H69" s="249">
        <v>3059</v>
      </c>
      <c r="I69" s="218">
        <v>605098</v>
      </c>
      <c r="J69" s="249">
        <v>3254</v>
      </c>
      <c r="K69" s="218">
        <f>$I69-'Año 2015'!$I69</f>
        <v>98513</v>
      </c>
      <c r="L69" s="216">
        <f>$J69-'Año 2015'!$J69</f>
        <v>684</v>
      </c>
      <c r="M69" s="357"/>
      <c r="N69" s="358"/>
    </row>
    <row r="70" spans="1:14" ht="17.25" customHeight="1" x14ac:dyDescent="0.2">
      <c r="A70" s="125">
        <v>66</v>
      </c>
      <c r="B70" s="361"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7"/>
      <c r="N70" s="358"/>
    </row>
    <row r="71" spans="1:14" ht="17.25" customHeight="1" x14ac:dyDescent="0.2">
      <c r="A71" s="125">
        <v>67</v>
      </c>
      <c r="B71" s="361" t="s">
        <v>277</v>
      </c>
      <c r="C71" s="215">
        <v>1297</v>
      </c>
      <c r="D71" s="217">
        <v>1086</v>
      </c>
      <c r="E71" s="218">
        <v>1342</v>
      </c>
      <c r="F71" s="216">
        <v>1128</v>
      </c>
      <c r="G71" s="218">
        <v>1382</v>
      </c>
      <c r="H71" s="249">
        <v>1165</v>
      </c>
      <c r="I71" s="218">
        <v>1429</v>
      </c>
      <c r="J71" s="249">
        <v>1211</v>
      </c>
      <c r="K71" s="218">
        <f>$I71-'Año 2015'!$I71</f>
        <v>180</v>
      </c>
      <c r="L71" s="216">
        <f>$J71-'Año 2015'!$J71</f>
        <v>159</v>
      </c>
      <c r="M71" s="357"/>
      <c r="N71" s="358"/>
    </row>
    <row r="72" spans="1:14" ht="17.25" customHeight="1" x14ac:dyDescent="0.2">
      <c r="A72" s="125">
        <v>68</v>
      </c>
      <c r="B72" s="361" t="s">
        <v>274</v>
      </c>
      <c r="C72" s="215">
        <v>1932</v>
      </c>
      <c r="D72" s="217">
        <v>640</v>
      </c>
      <c r="E72" s="218">
        <v>2004</v>
      </c>
      <c r="F72" s="216">
        <v>663</v>
      </c>
      <c r="G72" s="218">
        <v>2073</v>
      </c>
      <c r="H72" s="249">
        <v>688</v>
      </c>
      <c r="I72" s="218">
        <v>2145</v>
      </c>
      <c r="J72" s="249">
        <v>711</v>
      </c>
      <c r="K72" s="218">
        <f>$I72-'Año 2015'!$I72</f>
        <v>292</v>
      </c>
      <c r="L72" s="216">
        <f>$J72-'Año 2015'!$J72</f>
        <v>93</v>
      </c>
      <c r="M72" s="357"/>
      <c r="N72" s="358"/>
    </row>
    <row r="73" spans="1:14" ht="17.25" customHeight="1" x14ac:dyDescent="0.2">
      <c r="A73" s="125">
        <v>69</v>
      </c>
      <c r="B73" s="361" t="s">
        <v>280</v>
      </c>
      <c r="C73" s="215">
        <v>2286</v>
      </c>
      <c r="D73" s="217">
        <v>484</v>
      </c>
      <c r="E73" s="218">
        <v>2362</v>
      </c>
      <c r="F73" s="216">
        <v>511</v>
      </c>
      <c r="G73" s="218">
        <v>2444</v>
      </c>
      <c r="H73" s="249">
        <v>530</v>
      </c>
      <c r="I73" s="218">
        <v>2490</v>
      </c>
      <c r="J73" s="249">
        <v>547</v>
      </c>
      <c r="K73" s="218">
        <f>$I73-'Año 2015'!$I73</f>
        <v>278</v>
      </c>
      <c r="L73" s="216">
        <f>$J73-'Año 2015'!$J73</f>
        <v>85</v>
      </c>
      <c r="M73" s="357"/>
      <c r="N73" s="358"/>
    </row>
    <row r="74" spans="1:14" ht="17.25" customHeight="1" x14ac:dyDescent="0.2">
      <c r="A74" s="125">
        <v>70</v>
      </c>
      <c r="B74" s="361" t="s">
        <v>351</v>
      </c>
      <c r="C74" s="215">
        <v>9847</v>
      </c>
      <c r="D74" s="217">
        <v>1441</v>
      </c>
      <c r="E74" s="218">
        <v>10703</v>
      </c>
      <c r="F74" s="216">
        <v>1551</v>
      </c>
      <c r="G74" s="218">
        <v>12200</v>
      </c>
      <c r="H74" s="249">
        <v>1682</v>
      </c>
      <c r="I74" s="218">
        <v>13692</v>
      </c>
      <c r="J74" s="249">
        <v>1787</v>
      </c>
      <c r="K74" s="218">
        <f>$I74-'Año 2015'!$I74</f>
        <v>4679</v>
      </c>
      <c r="L74" s="216">
        <f>$J74-'Año 2015'!$J74</f>
        <v>481</v>
      </c>
      <c r="M74" s="357"/>
      <c r="N74" s="358"/>
    </row>
    <row r="75" spans="1:14" ht="17.25" customHeight="1" x14ac:dyDescent="0.2">
      <c r="A75" s="125">
        <v>71</v>
      </c>
      <c r="B75" s="361" t="s">
        <v>352</v>
      </c>
      <c r="C75" s="215">
        <v>2903</v>
      </c>
      <c r="D75" s="217">
        <v>412</v>
      </c>
      <c r="E75" s="218">
        <v>3133</v>
      </c>
      <c r="F75" s="216">
        <v>429</v>
      </c>
      <c r="G75" s="218">
        <v>3366</v>
      </c>
      <c r="H75" s="249">
        <v>458</v>
      </c>
      <c r="I75" s="218">
        <v>3587</v>
      </c>
      <c r="J75" s="249">
        <v>473</v>
      </c>
      <c r="K75" s="218">
        <f>$I75-'Año 2015'!$I75</f>
        <v>922</v>
      </c>
      <c r="L75" s="216">
        <f>$J75-'Año 2015'!$J75</f>
        <v>107</v>
      </c>
      <c r="M75" s="357"/>
      <c r="N75" s="358"/>
    </row>
    <row r="76" spans="1:14" ht="17.25" customHeight="1" x14ac:dyDescent="0.2">
      <c r="A76" s="125">
        <v>72</v>
      </c>
      <c r="B76" s="361" t="s">
        <v>353</v>
      </c>
      <c r="C76" s="215">
        <v>2388</v>
      </c>
      <c r="D76" s="217">
        <v>496</v>
      </c>
      <c r="E76" s="218">
        <v>2584</v>
      </c>
      <c r="F76" s="216">
        <v>534</v>
      </c>
      <c r="G76" s="218">
        <v>2743</v>
      </c>
      <c r="H76" s="249">
        <v>565</v>
      </c>
      <c r="I76" s="218">
        <v>2941</v>
      </c>
      <c r="J76" s="249">
        <v>594</v>
      </c>
      <c r="K76" s="218">
        <f>$I76-'Año 2015'!$I76</f>
        <v>738</v>
      </c>
      <c r="L76" s="216">
        <f>$J76-'Año 2015'!$J76</f>
        <v>127</v>
      </c>
      <c r="M76" s="357"/>
      <c r="N76" s="358"/>
    </row>
    <row r="77" spans="1:14" ht="17.25" customHeight="1" x14ac:dyDescent="0.2">
      <c r="A77" s="125">
        <v>73</v>
      </c>
      <c r="B77" s="361" t="s">
        <v>354</v>
      </c>
      <c r="C77" s="215">
        <v>240</v>
      </c>
      <c r="D77" s="217">
        <v>31</v>
      </c>
      <c r="E77" s="218">
        <v>255</v>
      </c>
      <c r="F77" s="216">
        <v>33</v>
      </c>
      <c r="G77" s="218">
        <v>266</v>
      </c>
      <c r="H77" s="249">
        <v>38</v>
      </c>
      <c r="I77" s="218">
        <v>284</v>
      </c>
      <c r="J77" s="249">
        <v>41</v>
      </c>
      <c r="K77" s="218">
        <f>$I77-'Año 2015'!$I77</f>
        <v>59</v>
      </c>
      <c r="L77" s="216">
        <f>$J77-'Año 2015'!$J77</f>
        <v>13</v>
      </c>
      <c r="M77" s="357"/>
      <c r="N77" s="358"/>
    </row>
    <row r="78" spans="1:14" ht="28.5" customHeight="1" x14ac:dyDescent="0.2">
      <c r="A78" s="125">
        <v>74</v>
      </c>
      <c r="B78" s="361" t="s">
        <v>355</v>
      </c>
      <c r="C78" s="215">
        <v>3282</v>
      </c>
      <c r="D78" s="217">
        <v>370</v>
      </c>
      <c r="E78" s="218">
        <v>3531</v>
      </c>
      <c r="F78" s="216">
        <v>401</v>
      </c>
      <c r="G78" s="218">
        <v>3742</v>
      </c>
      <c r="H78" s="249">
        <v>441</v>
      </c>
      <c r="I78" s="218">
        <v>3917</v>
      </c>
      <c r="J78" s="249">
        <v>474</v>
      </c>
      <c r="K78" s="218">
        <f>$I78-'Año 2015'!$I78</f>
        <v>826</v>
      </c>
      <c r="L78" s="216">
        <f>$J78-'Año 2015'!$J78</f>
        <v>139</v>
      </c>
      <c r="M78" s="357"/>
      <c r="N78" s="358"/>
    </row>
    <row r="79" spans="1:14" ht="17.25" customHeight="1" x14ac:dyDescent="0.2">
      <c r="A79" s="125">
        <v>75</v>
      </c>
      <c r="B79" s="361" t="s">
        <v>356</v>
      </c>
      <c r="C79" s="215">
        <v>13447</v>
      </c>
      <c r="D79" s="217">
        <v>11306</v>
      </c>
      <c r="E79" s="218">
        <v>14212</v>
      </c>
      <c r="F79" s="216">
        <v>12062</v>
      </c>
      <c r="G79" s="218">
        <v>14903</v>
      </c>
      <c r="H79" s="249">
        <v>12922</v>
      </c>
      <c r="I79" s="218">
        <v>15339</v>
      </c>
      <c r="J79" s="249">
        <v>13708</v>
      </c>
      <c r="K79" s="218">
        <f>$I79-'Año 2015'!$I79</f>
        <v>2489</v>
      </c>
      <c r="L79" s="216">
        <f>$J79-'Año 2015'!$J79</f>
        <v>3069</v>
      </c>
      <c r="M79" s="357"/>
      <c r="N79" s="358"/>
    </row>
    <row r="80" spans="1:14" ht="17.25" customHeight="1" x14ac:dyDescent="0.2">
      <c r="A80" s="125">
        <v>76</v>
      </c>
      <c r="B80" s="361"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57"/>
      <c r="N80" s="358"/>
    </row>
    <row r="81" spans="1:16" s="150" customFormat="1" ht="17.25" customHeight="1" x14ac:dyDescent="0.2">
      <c r="A81" s="125">
        <v>77</v>
      </c>
      <c r="B81" s="361" t="s">
        <v>358</v>
      </c>
      <c r="C81" s="215">
        <v>174</v>
      </c>
      <c r="D81" s="217">
        <v>63</v>
      </c>
      <c r="E81" s="218">
        <v>207</v>
      </c>
      <c r="F81" s="216">
        <v>72</v>
      </c>
      <c r="G81" s="218">
        <v>243</v>
      </c>
      <c r="H81" s="249">
        <v>84</v>
      </c>
      <c r="I81" s="218">
        <v>276</v>
      </c>
      <c r="J81" s="249">
        <v>99</v>
      </c>
      <c r="K81" s="218">
        <f>$I81-'Año 2015'!$I81</f>
        <v>124</v>
      </c>
      <c r="L81" s="216">
        <f>$J81-'Año 2015'!$J81</f>
        <v>44</v>
      </c>
      <c r="M81" s="357"/>
      <c r="N81" s="370"/>
    </row>
    <row r="82" spans="1:16" ht="17.25" customHeight="1" x14ac:dyDescent="0.2">
      <c r="A82" s="125">
        <v>78</v>
      </c>
      <c r="B82" s="361" t="s">
        <v>359</v>
      </c>
      <c r="C82" s="215">
        <v>6988</v>
      </c>
      <c r="D82" s="217">
        <v>1903</v>
      </c>
      <c r="E82" s="218">
        <v>7315</v>
      </c>
      <c r="F82" s="216">
        <v>2003</v>
      </c>
      <c r="G82" s="218">
        <v>7743</v>
      </c>
      <c r="H82" s="249">
        <v>2133</v>
      </c>
      <c r="I82" s="218">
        <v>8010</v>
      </c>
      <c r="J82" s="249">
        <v>2243</v>
      </c>
      <c r="K82" s="218">
        <f>$I82-'Año 2015'!$I82</f>
        <v>1342</v>
      </c>
      <c r="L82" s="216">
        <f>$J82-'Año 2015'!$J82</f>
        <v>450</v>
      </c>
      <c r="M82" s="357"/>
      <c r="N82" s="358"/>
    </row>
    <row r="83" spans="1:16" ht="29.25" customHeight="1" x14ac:dyDescent="0.2">
      <c r="A83" s="125">
        <v>79</v>
      </c>
      <c r="B83" s="361" t="s">
        <v>360</v>
      </c>
      <c r="C83" s="215">
        <v>2430</v>
      </c>
      <c r="D83" s="217">
        <v>222</v>
      </c>
      <c r="E83" s="218">
        <v>2591</v>
      </c>
      <c r="F83" s="216">
        <v>244</v>
      </c>
      <c r="G83" s="218">
        <v>2733</v>
      </c>
      <c r="H83" s="249">
        <v>259</v>
      </c>
      <c r="I83" s="218">
        <v>2852</v>
      </c>
      <c r="J83" s="249">
        <v>273</v>
      </c>
      <c r="K83" s="218">
        <f>$I83-'Año 2015'!$I83</f>
        <v>543</v>
      </c>
      <c r="L83" s="216">
        <f>$J83-'Año 2015'!$J83</f>
        <v>67</v>
      </c>
      <c r="M83" s="357"/>
      <c r="N83" s="358"/>
    </row>
    <row r="84" spans="1:16" ht="17.25" customHeight="1" x14ac:dyDescent="0.2">
      <c r="A84" s="125">
        <v>80</v>
      </c>
      <c r="B84" s="361" t="s">
        <v>361</v>
      </c>
      <c r="C84" s="215">
        <v>47565</v>
      </c>
      <c r="D84" s="217">
        <v>11703</v>
      </c>
      <c r="E84" s="218">
        <v>54154</v>
      </c>
      <c r="F84" s="216">
        <v>13167</v>
      </c>
      <c r="G84" s="218">
        <v>61169</v>
      </c>
      <c r="H84" s="249">
        <v>14683</v>
      </c>
      <c r="I84" s="218">
        <v>67024</v>
      </c>
      <c r="J84" s="249">
        <v>15943</v>
      </c>
      <c r="K84" s="218">
        <f>$I84-'Año 2015'!$I84</f>
        <v>24953</v>
      </c>
      <c r="L84" s="216">
        <f>$J84-'Año 2015'!$J84</f>
        <v>5492</v>
      </c>
      <c r="M84" s="357"/>
      <c r="N84" s="358"/>
    </row>
    <row r="85" spans="1:16" ht="17.25" customHeight="1" thickBot="1" x14ac:dyDescent="0.25">
      <c r="A85" s="255">
        <v>0</v>
      </c>
      <c r="B85" s="362" t="s">
        <v>159</v>
      </c>
      <c r="C85" s="218"/>
      <c r="D85" s="216"/>
      <c r="E85" s="215"/>
      <c r="F85" s="216"/>
      <c r="G85" s="218"/>
      <c r="H85" s="249"/>
      <c r="I85" s="218"/>
      <c r="J85" s="249"/>
      <c r="K85" s="218">
        <f>$I85-'Año 2015'!$I85</f>
        <v>0</v>
      </c>
      <c r="L85" s="216">
        <f>$J85-'Año 2015'!$J85</f>
        <v>0</v>
      </c>
      <c r="M85" s="357"/>
      <c r="N85" s="358"/>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30" t="s">
        <v>160</v>
      </c>
      <c r="C90" s="430"/>
      <c r="D90" s="430"/>
      <c r="E90" s="430"/>
      <c r="F90" s="430"/>
      <c r="G90" s="430"/>
      <c r="H90" s="430"/>
      <c r="I90" s="430"/>
      <c r="J90" s="430"/>
      <c r="K90" s="430"/>
      <c r="L90" s="430"/>
      <c r="M90" s="357"/>
      <c r="N90" s="358"/>
      <c r="O90" s="401" t="s">
        <v>67</v>
      </c>
      <c r="P90" s="402"/>
    </row>
    <row r="91" spans="1:16" x14ac:dyDescent="0.2">
      <c r="B91" s="430" t="s">
        <v>163</v>
      </c>
      <c r="C91" s="430"/>
      <c r="D91" s="430"/>
      <c r="E91" s="430"/>
      <c r="F91" s="430"/>
      <c r="G91" s="430"/>
      <c r="H91" s="430"/>
      <c r="I91" s="430"/>
      <c r="J91" s="430"/>
      <c r="K91" s="430"/>
      <c r="L91" s="430"/>
      <c r="M91" s="357"/>
      <c r="N91" s="358"/>
    </row>
    <row r="92" spans="1:16" x14ac:dyDescent="0.2">
      <c r="B92" s="430" t="s">
        <v>371</v>
      </c>
      <c r="C92" s="430"/>
      <c r="D92" s="430"/>
      <c r="E92" s="430"/>
      <c r="F92" s="430"/>
      <c r="G92" s="430"/>
      <c r="H92" s="430"/>
      <c r="I92" s="430"/>
      <c r="J92" s="430"/>
      <c r="K92" s="430"/>
      <c r="L92" s="430"/>
      <c r="M92" s="357"/>
      <c r="N92" s="358"/>
    </row>
    <row r="93" spans="1:16" x14ac:dyDescent="0.2">
      <c r="B93" s="254" t="s">
        <v>416</v>
      </c>
      <c r="M93" s="357"/>
      <c r="N93" s="358"/>
    </row>
    <row r="94" spans="1:16" x14ac:dyDescent="0.2">
      <c r="B94" s="254" t="s">
        <v>408</v>
      </c>
      <c r="M94" s="357"/>
      <c r="N94" s="358"/>
    </row>
    <row r="95" spans="1:16" x14ac:dyDescent="0.2">
      <c r="B95" s="354" t="s">
        <v>346</v>
      </c>
      <c r="C95" s="354"/>
      <c r="D95" s="354"/>
      <c r="E95" s="321"/>
      <c r="F95" s="321"/>
      <c r="M95" s="357"/>
      <c r="N95" s="358"/>
    </row>
    <row r="96" spans="1:16" x14ac:dyDescent="0.2">
      <c r="B96" s="254" t="s">
        <v>350</v>
      </c>
      <c r="M96" s="357"/>
      <c r="N96" s="358"/>
    </row>
    <row r="99" spans="1:13" ht="14.25" x14ac:dyDescent="0.2">
      <c r="A99" s="231"/>
      <c r="B99" s="231"/>
      <c r="C99" s="232"/>
      <c r="D99" s="233"/>
      <c r="E99" s="233"/>
      <c r="F99" s="233"/>
      <c r="G99" s="233"/>
      <c r="H99" s="233"/>
      <c r="I99" s="233"/>
      <c r="J99" s="233"/>
      <c r="K99" s="233"/>
      <c r="L99" s="233"/>
      <c r="M99" s="359"/>
    </row>
    <row r="100" spans="1:13" ht="14.25" x14ac:dyDescent="0.2">
      <c r="A100" s="231"/>
      <c r="B100" s="231"/>
      <c r="C100" s="232"/>
      <c r="D100" s="233"/>
      <c r="E100" s="233"/>
      <c r="F100" s="233"/>
      <c r="G100" s="233"/>
      <c r="H100" s="233"/>
      <c r="I100" s="233"/>
      <c r="J100" s="233"/>
      <c r="K100" s="233"/>
      <c r="L100" s="233"/>
      <c r="M100" s="359"/>
    </row>
    <row r="101" spans="1:13" ht="14.25" x14ac:dyDescent="0.2">
      <c r="A101" s="231"/>
      <c r="B101" s="231"/>
      <c r="C101" s="232"/>
      <c r="D101" s="233"/>
      <c r="E101" s="233"/>
      <c r="F101" s="233"/>
      <c r="G101" s="233"/>
      <c r="H101" s="233"/>
      <c r="I101" s="233"/>
      <c r="J101" s="233"/>
      <c r="K101" s="233"/>
      <c r="L101" s="233"/>
      <c r="M101" s="359"/>
    </row>
    <row r="102" spans="1:13" ht="14.25" x14ac:dyDescent="0.2">
      <c r="A102" s="231"/>
      <c r="B102" s="231"/>
      <c r="C102" s="232"/>
      <c r="D102" s="233"/>
      <c r="E102" s="233"/>
      <c r="F102" s="233"/>
      <c r="G102" s="233"/>
      <c r="H102" s="233"/>
      <c r="I102" s="233"/>
      <c r="J102" s="233"/>
      <c r="K102" s="233"/>
      <c r="L102" s="233"/>
      <c r="M102" s="359"/>
    </row>
    <row r="103" spans="1:13" ht="14.25" x14ac:dyDescent="0.2">
      <c r="A103" s="231"/>
      <c r="B103" s="231"/>
      <c r="C103" s="232"/>
      <c r="D103" s="233"/>
      <c r="E103" s="233"/>
      <c r="F103" s="233"/>
      <c r="G103" s="233"/>
      <c r="H103" s="233"/>
      <c r="I103" s="233"/>
      <c r="J103" s="233"/>
      <c r="K103" s="233"/>
      <c r="L103" s="233"/>
      <c r="M103" s="359"/>
    </row>
    <row r="104" spans="1:13" ht="14.25" x14ac:dyDescent="0.2">
      <c r="A104" s="231"/>
      <c r="B104" s="231"/>
      <c r="C104" s="232"/>
      <c r="D104" s="233"/>
      <c r="E104" s="233"/>
      <c r="F104" s="233"/>
      <c r="G104" s="233"/>
      <c r="H104" s="233"/>
      <c r="I104" s="233"/>
      <c r="J104" s="233"/>
      <c r="K104" s="233"/>
      <c r="L104" s="233"/>
      <c r="M104" s="359"/>
    </row>
    <row r="105" spans="1:13" ht="14.25" x14ac:dyDescent="0.2">
      <c r="A105" s="231"/>
      <c r="B105" s="231"/>
      <c r="C105" s="232"/>
      <c r="D105" s="233"/>
      <c r="E105" s="233"/>
      <c r="F105" s="233"/>
      <c r="G105" s="233"/>
      <c r="H105" s="233"/>
      <c r="I105" s="233"/>
      <c r="J105" s="233"/>
      <c r="K105" s="233"/>
      <c r="L105" s="233"/>
      <c r="M105" s="359"/>
    </row>
    <row r="106" spans="1:13" ht="14.25" x14ac:dyDescent="0.2">
      <c r="A106" s="231"/>
      <c r="B106" s="231"/>
      <c r="C106" s="232"/>
      <c r="D106" s="233"/>
      <c r="E106" s="233"/>
      <c r="F106" s="233"/>
      <c r="G106" s="233"/>
      <c r="H106" s="233"/>
      <c r="I106" s="233"/>
      <c r="J106" s="233"/>
      <c r="K106" s="233"/>
      <c r="L106" s="233"/>
      <c r="M106" s="359"/>
    </row>
    <row r="107" spans="1:13" ht="14.25" x14ac:dyDescent="0.2">
      <c r="A107" s="231"/>
      <c r="B107" s="231"/>
      <c r="C107" s="232"/>
      <c r="D107" s="233"/>
      <c r="E107" s="233"/>
      <c r="F107" s="233"/>
      <c r="G107" s="233"/>
      <c r="H107" s="233"/>
      <c r="I107" s="233"/>
      <c r="J107" s="233"/>
      <c r="K107" s="233"/>
      <c r="L107" s="233"/>
      <c r="M107" s="359"/>
    </row>
    <row r="108" spans="1:13" ht="14.25" x14ac:dyDescent="0.2">
      <c r="A108" s="231"/>
      <c r="B108" s="231"/>
      <c r="C108" s="232"/>
      <c r="D108" s="233"/>
      <c r="E108" s="233"/>
      <c r="F108" s="233"/>
      <c r="G108" s="233"/>
      <c r="H108" s="233"/>
      <c r="I108" s="233"/>
      <c r="J108" s="233"/>
      <c r="K108" s="233"/>
      <c r="L108" s="233"/>
      <c r="M108" s="359"/>
    </row>
    <row r="109" spans="1:13" ht="14.25" x14ac:dyDescent="0.2">
      <c r="A109" s="231"/>
      <c r="B109" s="231"/>
      <c r="C109" s="232"/>
      <c r="D109" s="233"/>
      <c r="E109" s="233"/>
      <c r="F109" s="233"/>
      <c r="G109" s="233"/>
      <c r="H109" s="233"/>
      <c r="I109" s="233"/>
      <c r="J109" s="233"/>
      <c r="K109" s="233"/>
      <c r="L109" s="233"/>
      <c r="M109" s="359"/>
    </row>
    <row r="110" spans="1:13" ht="14.25" x14ac:dyDescent="0.2">
      <c r="A110" s="231"/>
      <c r="B110" s="231"/>
      <c r="C110" s="232"/>
      <c r="D110" s="233"/>
      <c r="E110" s="233"/>
      <c r="F110" s="233"/>
      <c r="G110" s="233"/>
      <c r="H110" s="233"/>
      <c r="I110" s="233"/>
      <c r="J110" s="233"/>
      <c r="K110" s="233"/>
      <c r="L110" s="233"/>
      <c r="M110" s="359"/>
    </row>
    <row r="111" spans="1:13" ht="14.25" x14ac:dyDescent="0.2">
      <c r="A111" s="231"/>
      <c r="B111" s="231"/>
      <c r="C111" s="232"/>
      <c r="D111" s="233"/>
      <c r="E111" s="233"/>
      <c r="F111" s="233"/>
      <c r="G111" s="233"/>
      <c r="H111" s="233"/>
      <c r="I111" s="233"/>
      <c r="J111" s="233"/>
      <c r="K111" s="233"/>
      <c r="L111" s="233"/>
      <c r="M111" s="359"/>
    </row>
    <row r="112" spans="1:13"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x14ac:dyDescent="0.2">
      <c r="A130" s="118"/>
      <c r="B130" s="118"/>
      <c r="C130" s="118"/>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8"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24" t="s">
        <v>409</v>
      </c>
      <c r="B1" s="424"/>
      <c r="C1" s="424"/>
      <c r="D1" s="424"/>
      <c r="E1" s="234"/>
      <c r="F1" s="234"/>
      <c r="G1" s="234"/>
      <c r="H1" s="234"/>
      <c r="I1" s="234"/>
      <c r="J1" s="234"/>
      <c r="K1" s="234"/>
      <c r="L1" s="234"/>
      <c r="M1" s="355"/>
    </row>
    <row r="2" spans="1:19" ht="30" customHeight="1" thickBot="1" x14ac:dyDescent="0.25">
      <c r="A2" s="416"/>
      <c r="B2" s="410" t="s">
        <v>0</v>
      </c>
      <c r="C2" s="420" t="s">
        <v>439</v>
      </c>
      <c r="D2" s="419"/>
      <c r="E2" s="420" t="s">
        <v>469</v>
      </c>
      <c r="F2" s="419"/>
      <c r="G2" s="420" t="s">
        <v>470</v>
      </c>
      <c r="H2" s="419"/>
      <c r="I2" s="420" t="s">
        <v>471</v>
      </c>
      <c r="J2" s="419"/>
      <c r="K2" s="420" t="s">
        <v>472</v>
      </c>
      <c r="L2" s="419"/>
      <c r="M2" s="237"/>
    </row>
    <row r="3" spans="1:19" ht="13.5" thickBot="1" x14ac:dyDescent="0.25">
      <c r="A3" s="417"/>
      <c r="B3" s="411"/>
      <c r="C3" s="100" t="s">
        <v>54</v>
      </c>
      <c r="D3" s="236" t="s">
        <v>55</v>
      </c>
      <c r="E3" s="100" t="s">
        <v>54</v>
      </c>
      <c r="F3" s="236" t="s">
        <v>55</v>
      </c>
      <c r="G3" s="100" t="s">
        <v>54</v>
      </c>
      <c r="H3" s="236" t="s">
        <v>55</v>
      </c>
      <c r="I3" s="100" t="s">
        <v>54</v>
      </c>
      <c r="J3" s="236" t="s">
        <v>55</v>
      </c>
      <c r="K3" s="427" t="s">
        <v>54</v>
      </c>
      <c r="L3" s="428" t="s">
        <v>55</v>
      </c>
      <c r="M3" s="237"/>
      <c r="S3" s="191"/>
    </row>
    <row r="4" spans="1:19" ht="14.25" customHeight="1" thickBot="1" x14ac:dyDescent="0.25">
      <c r="A4" s="418"/>
      <c r="B4" s="412"/>
      <c r="C4" s="102">
        <v>42825</v>
      </c>
      <c r="D4" s="102">
        <v>42825</v>
      </c>
      <c r="E4" s="102">
        <v>42916</v>
      </c>
      <c r="F4" s="174">
        <v>42916</v>
      </c>
      <c r="G4" s="102"/>
      <c r="H4" s="174"/>
      <c r="I4" s="102"/>
      <c r="J4" s="174"/>
      <c r="K4" s="427"/>
      <c r="L4" s="428"/>
      <c r="M4" s="237"/>
    </row>
    <row r="5" spans="1:19" ht="13.5" thickBot="1" x14ac:dyDescent="0.25">
      <c r="A5" s="125">
        <v>1</v>
      </c>
      <c r="B5" s="360" t="s">
        <v>1</v>
      </c>
      <c r="C5" s="199">
        <v>44617</v>
      </c>
      <c r="D5" s="382">
        <v>3894</v>
      </c>
      <c r="E5" s="239">
        <v>45749</v>
      </c>
      <c r="F5" s="380">
        <v>3994</v>
      </c>
      <c r="G5" s="381"/>
      <c r="H5" s="378"/>
      <c r="I5" s="239"/>
      <c r="J5" s="378"/>
      <c r="K5" s="239">
        <f>$E5-'Año 2016'!$I5</f>
        <v>2364</v>
      </c>
      <c r="L5" s="240">
        <f>$F5-'Año 2016'!$J5</f>
        <v>181</v>
      </c>
      <c r="M5" s="357"/>
      <c r="N5" s="358"/>
      <c r="O5" s="401" t="s">
        <v>67</v>
      </c>
      <c r="P5" s="402"/>
    </row>
    <row r="6" spans="1:19" x14ac:dyDescent="0.2">
      <c r="A6" s="125">
        <v>2</v>
      </c>
      <c r="B6" s="361" t="s">
        <v>2</v>
      </c>
      <c r="C6" s="203">
        <v>80139</v>
      </c>
      <c r="D6" s="246">
        <v>4312</v>
      </c>
      <c r="E6" s="203">
        <v>81297</v>
      </c>
      <c r="F6" s="112">
        <v>4415</v>
      </c>
      <c r="G6" s="110"/>
      <c r="H6" s="246"/>
      <c r="I6" s="203"/>
      <c r="J6" s="246"/>
      <c r="K6" s="203">
        <f>$E6-'Año 2016'!$I6</f>
        <v>2537</v>
      </c>
      <c r="L6" s="201">
        <f>$F6-'Año 2016'!$J6</f>
        <v>165</v>
      </c>
      <c r="M6" s="357"/>
      <c r="N6" s="358"/>
    </row>
    <row r="7" spans="1:19" x14ac:dyDescent="0.2">
      <c r="A7" s="125">
        <v>3</v>
      </c>
      <c r="B7" s="361" t="s">
        <v>3</v>
      </c>
      <c r="C7" s="200">
        <v>3707328</v>
      </c>
      <c r="D7" s="111">
        <v>16258</v>
      </c>
      <c r="E7" s="203">
        <v>3879798</v>
      </c>
      <c r="F7" s="112">
        <v>16618</v>
      </c>
      <c r="G7" s="110"/>
      <c r="H7" s="246"/>
      <c r="I7" s="203"/>
      <c r="J7" s="246"/>
      <c r="K7" s="203">
        <f>$E7-'Año 2016'!$I7</f>
        <v>356955</v>
      </c>
      <c r="L7" s="201">
        <f>$F7-'Año 2016'!$J7</f>
        <v>698</v>
      </c>
      <c r="M7" s="357"/>
      <c r="N7" s="358"/>
    </row>
    <row r="8" spans="1:19" x14ac:dyDescent="0.2">
      <c r="A8" s="125">
        <v>4</v>
      </c>
      <c r="B8" s="361" t="s">
        <v>4</v>
      </c>
      <c r="C8" s="200">
        <v>176083</v>
      </c>
      <c r="D8" s="111">
        <v>10991</v>
      </c>
      <c r="E8" s="203">
        <v>180207</v>
      </c>
      <c r="F8" s="112">
        <v>11384</v>
      </c>
      <c r="G8" s="110"/>
      <c r="H8" s="246"/>
      <c r="I8" s="203"/>
      <c r="J8" s="246"/>
      <c r="K8" s="203">
        <f>$E8-'Año 2016'!$I8</f>
        <v>9290</v>
      </c>
      <c r="L8" s="201">
        <f>$F8-'Año 2016'!$J8</f>
        <v>814</v>
      </c>
      <c r="M8" s="357"/>
      <c r="N8" s="358"/>
    </row>
    <row r="9" spans="1:19" x14ac:dyDescent="0.2">
      <c r="A9" s="125">
        <v>5</v>
      </c>
      <c r="B9" s="361" t="s">
        <v>5</v>
      </c>
      <c r="C9" s="200">
        <v>960763</v>
      </c>
      <c r="D9" s="111">
        <v>12316</v>
      </c>
      <c r="E9" s="203">
        <v>980913</v>
      </c>
      <c r="F9" s="112">
        <v>12660</v>
      </c>
      <c r="G9" s="110"/>
      <c r="H9" s="246"/>
      <c r="I9" s="203"/>
      <c r="J9" s="246"/>
      <c r="K9" s="203">
        <f>$E9-'Año 2016'!$I9</f>
        <v>44054</v>
      </c>
      <c r="L9" s="201">
        <f>$F9-'Año 2016'!$J9</f>
        <v>686</v>
      </c>
      <c r="M9" s="357"/>
      <c r="N9" s="358"/>
    </row>
    <row r="10" spans="1:19" x14ac:dyDescent="0.2">
      <c r="A10" s="125">
        <v>6</v>
      </c>
      <c r="B10" s="361" t="s">
        <v>6</v>
      </c>
      <c r="C10" s="200">
        <v>11415</v>
      </c>
      <c r="D10" s="111">
        <v>7204</v>
      </c>
      <c r="E10" s="203">
        <v>11699</v>
      </c>
      <c r="F10" s="112">
        <v>7299</v>
      </c>
      <c r="G10" s="110"/>
      <c r="H10" s="246"/>
      <c r="I10" s="203"/>
      <c r="J10" s="246"/>
      <c r="K10" s="203">
        <f>$E10-'Año 2016'!$I10</f>
        <v>535</v>
      </c>
      <c r="L10" s="201">
        <f>$F10-'Año 2016'!$J10</f>
        <v>193</v>
      </c>
      <c r="M10" s="357"/>
      <c r="N10" s="358"/>
    </row>
    <row r="11" spans="1:19" x14ac:dyDescent="0.2">
      <c r="A11" s="125">
        <v>7</v>
      </c>
      <c r="B11" s="361" t="s">
        <v>7</v>
      </c>
      <c r="C11" s="200">
        <v>1290377</v>
      </c>
      <c r="D11" s="111">
        <v>116072</v>
      </c>
      <c r="E11" s="203">
        <v>1315953</v>
      </c>
      <c r="F11" s="112">
        <v>118162</v>
      </c>
      <c r="G11" s="110"/>
      <c r="H11" s="246"/>
      <c r="I11" s="203"/>
      <c r="J11" s="246"/>
      <c r="K11" s="203">
        <f>$E11-'Año 2016'!$I11</f>
        <v>55589</v>
      </c>
      <c r="L11" s="201">
        <f>$F11-'Año 2016'!$J11</f>
        <v>4229</v>
      </c>
      <c r="M11" s="357"/>
      <c r="N11" s="358"/>
    </row>
    <row r="12" spans="1:19" x14ac:dyDescent="0.2">
      <c r="A12" s="125">
        <v>8</v>
      </c>
      <c r="B12" s="361" t="s">
        <v>8</v>
      </c>
      <c r="C12" s="200">
        <v>126788</v>
      </c>
      <c r="D12" s="111">
        <v>28140</v>
      </c>
      <c r="E12" s="203">
        <v>129874</v>
      </c>
      <c r="F12" s="112">
        <v>28864</v>
      </c>
      <c r="G12" s="110"/>
      <c r="H12" s="246"/>
      <c r="I12" s="203"/>
      <c r="J12" s="246"/>
      <c r="K12" s="203">
        <f>$E12-'Año 2016'!$I12</f>
        <v>6505</v>
      </c>
      <c r="L12" s="201">
        <f>$F12-'Año 2016'!$J12</f>
        <v>1279</v>
      </c>
      <c r="M12" s="357"/>
      <c r="N12" s="358"/>
    </row>
    <row r="13" spans="1:19" x14ac:dyDescent="0.2">
      <c r="A13" s="125">
        <v>9</v>
      </c>
      <c r="B13" s="361" t="s">
        <v>9</v>
      </c>
      <c r="C13" s="200">
        <v>9634</v>
      </c>
      <c r="D13" s="111">
        <v>377</v>
      </c>
      <c r="E13" s="203">
        <v>9793</v>
      </c>
      <c r="F13" s="112">
        <v>391</v>
      </c>
      <c r="G13" s="110"/>
      <c r="H13" s="246"/>
      <c r="I13" s="203"/>
      <c r="J13" s="246"/>
      <c r="K13" s="203">
        <f>$E13-'Año 2016'!$I13</f>
        <v>366</v>
      </c>
      <c r="L13" s="201">
        <f>$F13-'Año 2016'!$J13</f>
        <v>20</v>
      </c>
      <c r="M13" s="357"/>
      <c r="N13" s="358"/>
    </row>
    <row r="14" spans="1:19" x14ac:dyDescent="0.2">
      <c r="A14" s="125">
        <v>10</v>
      </c>
      <c r="B14" s="361" t="s">
        <v>10</v>
      </c>
      <c r="C14" s="200">
        <v>7533</v>
      </c>
      <c r="D14" s="111">
        <v>1741</v>
      </c>
      <c r="E14" s="203">
        <v>7691</v>
      </c>
      <c r="F14" s="112">
        <v>1772</v>
      </c>
      <c r="G14" s="110"/>
      <c r="H14" s="246"/>
      <c r="I14" s="203"/>
      <c r="J14" s="246"/>
      <c r="K14" s="203">
        <f>$E14-'Año 2016'!$I14</f>
        <v>311</v>
      </c>
      <c r="L14" s="201">
        <f>$F14-'Año 2016'!$J14</f>
        <v>71</v>
      </c>
      <c r="M14" s="357"/>
      <c r="N14" s="358"/>
    </row>
    <row r="15" spans="1:19" x14ac:dyDescent="0.2">
      <c r="A15" s="125">
        <v>11</v>
      </c>
      <c r="B15" s="361" t="s">
        <v>11</v>
      </c>
      <c r="C15" s="200">
        <v>665313</v>
      </c>
      <c r="D15" s="111">
        <v>23247</v>
      </c>
      <c r="E15" s="203">
        <v>680100</v>
      </c>
      <c r="F15" s="112">
        <v>23800</v>
      </c>
      <c r="G15" s="110"/>
      <c r="H15" s="246"/>
      <c r="I15" s="203"/>
      <c r="J15" s="246"/>
      <c r="K15" s="203">
        <f>$E15-'Año 2016'!$I15</f>
        <v>33546</v>
      </c>
      <c r="L15" s="201">
        <f>$F15-'Año 2016'!$J15</f>
        <v>1073</v>
      </c>
      <c r="M15" s="357"/>
      <c r="N15" s="358"/>
    </row>
    <row r="16" spans="1:19" ht="15" x14ac:dyDescent="0.2">
      <c r="A16" s="125">
        <v>12</v>
      </c>
      <c r="B16" s="361" t="s">
        <v>12</v>
      </c>
      <c r="C16" s="200">
        <v>27604</v>
      </c>
      <c r="D16" s="111">
        <v>2144</v>
      </c>
      <c r="E16" s="203">
        <v>28332</v>
      </c>
      <c r="F16" s="112">
        <v>2203</v>
      </c>
      <c r="G16" s="110"/>
      <c r="H16" s="246"/>
      <c r="I16" s="203"/>
      <c r="J16" s="246"/>
      <c r="K16" s="203">
        <f>$E16-'Año 2016'!$I16</f>
        <v>1651</v>
      </c>
      <c r="L16" s="201">
        <f>$F16-'Año 2016'!$J16</f>
        <v>149</v>
      </c>
      <c r="M16" s="357"/>
      <c r="N16" s="358"/>
      <c r="P16" s="400"/>
      <c r="Q16" s="400"/>
    </row>
    <row r="17" spans="1:14" x14ac:dyDescent="0.2">
      <c r="A17" s="125">
        <v>13</v>
      </c>
      <c r="B17" s="361" t="s">
        <v>13</v>
      </c>
      <c r="C17" s="200">
        <v>4479</v>
      </c>
      <c r="D17" s="111">
        <v>600</v>
      </c>
      <c r="E17" s="203">
        <v>4561</v>
      </c>
      <c r="F17" s="112">
        <v>622</v>
      </c>
      <c r="G17" s="110"/>
      <c r="H17" s="246"/>
      <c r="I17" s="203"/>
      <c r="J17" s="246"/>
      <c r="K17" s="203">
        <f>$E17-'Año 2016'!$I17</f>
        <v>187</v>
      </c>
      <c r="L17" s="201">
        <f>$F17-'Año 2016'!$J17</f>
        <v>44</v>
      </c>
      <c r="M17" s="357"/>
      <c r="N17" s="358"/>
    </row>
    <row r="18" spans="1:14" x14ac:dyDescent="0.2">
      <c r="A18" s="125">
        <v>14</v>
      </c>
      <c r="B18" s="361" t="s">
        <v>14</v>
      </c>
      <c r="C18" s="200">
        <v>12665</v>
      </c>
      <c r="D18" s="111">
        <v>1488</v>
      </c>
      <c r="E18" s="203">
        <v>12889</v>
      </c>
      <c r="F18" s="112">
        <v>1512</v>
      </c>
      <c r="G18" s="110"/>
      <c r="H18" s="246"/>
      <c r="I18" s="203"/>
      <c r="J18" s="246"/>
      <c r="K18" s="203">
        <f>$E18-'Año 2016'!$I18</f>
        <v>499</v>
      </c>
      <c r="L18" s="201">
        <f>$F18-'Año 2016'!$J18</f>
        <v>62</v>
      </c>
      <c r="M18" s="357"/>
      <c r="N18" s="358"/>
    </row>
    <row r="19" spans="1:14" x14ac:dyDescent="0.2">
      <c r="A19" s="125">
        <v>15</v>
      </c>
      <c r="B19" s="361" t="s">
        <v>15</v>
      </c>
      <c r="C19" s="200">
        <v>30465</v>
      </c>
      <c r="D19" s="111">
        <v>3029</v>
      </c>
      <c r="E19" s="203">
        <v>31226</v>
      </c>
      <c r="F19" s="112">
        <v>3108</v>
      </c>
      <c r="G19" s="110"/>
      <c r="H19" s="246"/>
      <c r="I19" s="203"/>
      <c r="J19" s="246"/>
      <c r="K19" s="203">
        <f>$E19-'Año 2016'!$I19</f>
        <v>1472</v>
      </c>
      <c r="L19" s="201">
        <f>$F19-'Año 2016'!$J19</f>
        <v>155</v>
      </c>
      <c r="M19" s="357"/>
      <c r="N19" s="358"/>
    </row>
    <row r="20" spans="1:14" x14ac:dyDescent="0.2">
      <c r="A20" s="125">
        <v>16</v>
      </c>
      <c r="B20" s="361" t="s">
        <v>16</v>
      </c>
      <c r="C20" s="200">
        <v>18067</v>
      </c>
      <c r="D20" s="111">
        <v>3175</v>
      </c>
      <c r="E20" s="203">
        <v>18359</v>
      </c>
      <c r="F20" s="112">
        <v>3259</v>
      </c>
      <c r="G20" s="110"/>
      <c r="H20" s="246"/>
      <c r="I20" s="203"/>
      <c r="J20" s="246"/>
      <c r="K20" s="203">
        <f>$E20-'Año 2016'!$I20</f>
        <v>645</v>
      </c>
      <c r="L20" s="201">
        <f>$F20-'Año 2016'!$J20</f>
        <v>146</v>
      </c>
      <c r="M20" s="357"/>
      <c r="N20" s="358"/>
    </row>
    <row r="21" spans="1:14" x14ac:dyDescent="0.2">
      <c r="A21" s="125">
        <v>17</v>
      </c>
      <c r="B21" s="361" t="s">
        <v>17</v>
      </c>
      <c r="C21" s="200">
        <v>20570</v>
      </c>
      <c r="D21" s="111">
        <v>3518</v>
      </c>
      <c r="E21" s="203">
        <v>21070</v>
      </c>
      <c r="F21" s="112">
        <v>3606</v>
      </c>
      <c r="G21" s="110"/>
      <c r="H21" s="246"/>
      <c r="I21" s="203"/>
      <c r="J21" s="246"/>
      <c r="K21" s="203">
        <f>$E21-'Año 2016'!$I21</f>
        <v>1127</v>
      </c>
      <c r="L21" s="201">
        <f>$F21-'Año 2016'!$J21</f>
        <v>183</v>
      </c>
      <c r="M21" s="357"/>
      <c r="N21" s="358"/>
    </row>
    <row r="22" spans="1:14" s="150" customFormat="1" x14ac:dyDescent="0.2">
      <c r="A22" s="125">
        <v>18</v>
      </c>
      <c r="B22" s="361" t="s">
        <v>18</v>
      </c>
      <c r="C22" s="209">
        <v>195281</v>
      </c>
      <c r="D22" s="111">
        <v>9420</v>
      </c>
      <c r="E22" s="110">
        <v>213206</v>
      </c>
      <c r="F22" s="112">
        <v>9770</v>
      </c>
      <c r="G22" s="110"/>
      <c r="H22" s="246"/>
      <c r="I22" s="110"/>
      <c r="J22" s="246"/>
      <c r="K22" s="110">
        <f>$E22-'Año 2016'!$I22</f>
        <v>36102</v>
      </c>
      <c r="L22" s="112">
        <f>$F22-'Año 2016'!$J22</f>
        <v>711</v>
      </c>
      <c r="M22" s="357"/>
      <c r="N22" s="358"/>
    </row>
    <row r="23" spans="1:14" x14ac:dyDescent="0.2">
      <c r="A23" s="125">
        <v>19</v>
      </c>
      <c r="B23" s="361" t="s">
        <v>19</v>
      </c>
      <c r="C23" s="200">
        <v>3536280</v>
      </c>
      <c r="D23" s="111">
        <v>143412</v>
      </c>
      <c r="E23" s="203">
        <v>3614499</v>
      </c>
      <c r="F23" s="112">
        <v>152051</v>
      </c>
      <c r="G23" s="110"/>
      <c r="H23" s="246"/>
      <c r="I23" s="203"/>
      <c r="J23" s="246"/>
      <c r="K23" s="203">
        <f>$E23-'Año 2016'!$I23</f>
        <v>103838</v>
      </c>
      <c r="L23" s="201">
        <f>$F23-'Año 2016'!$J23</f>
        <v>11092</v>
      </c>
      <c r="M23" s="357"/>
      <c r="N23" s="358"/>
    </row>
    <row r="24" spans="1:14" x14ac:dyDescent="0.2">
      <c r="A24" s="125">
        <v>20</v>
      </c>
      <c r="B24" s="361" t="s">
        <v>20</v>
      </c>
      <c r="C24" s="200">
        <v>294158</v>
      </c>
      <c r="D24" s="111">
        <v>1273</v>
      </c>
      <c r="E24" s="203">
        <v>303551</v>
      </c>
      <c r="F24" s="112">
        <v>1333</v>
      </c>
      <c r="G24" s="110"/>
      <c r="H24" s="246"/>
      <c r="I24" s="203"/>
      <c r="J24" s="246"/>
      <c r="K24" s="203">
        <f>$E24-'Año 2016'!$I24</f>
        <v>14465</v>
      </c>
      <c r="L24" s="201">
        <f>$F24-'Año 2016'!$J24</f>
        <v>91</v>
      </c>
      <c r="M24" s="357"/>
      <c r="N24" s="358"/>
    </row>
    <row r="25" spans="1:14" x14ac:dyDescent="0.2">
      <c r="A25" s="125">
        <v>21</v>
      </c>
      <c r="B25" s="361" t="s">
        <v>21</v>
      </c>
      <c r="C25" s="200">
        <v>2854430</v>
      </c>
      <c r="D25" s="111">
        <v>241437</v>
      </c>
      <c r="E25" s="203">
        <v>2892603</v>
      </c>
      <c r="F25" s="112">
        <v>245576</v>
      </c>
      <c r="G25" s="110"/>
      <c r="H25" s="246"/>
      <c r="I25" s="203"/>
      <c r="J25" s="246"/>
      <c r="K25" s="203">
        <f>$E25-'Año 2016'!$I25</f>
        <v>73769</v>
      </c>
      <c r="L25" s="201">
        <f>$F25-'Año 2016'!$J25</f>
        <v>7790</v>
      </c>
      <c r="M25" s="357"/>
      <c r="N25" s="358"/>
    </row>
    <row r="26" spans="1:14" x14ac:dyDescent="0.2">
      <c r="A26" s="125">
        <v>22</v>
      </c>
      <c r="B26" s="361" t="s">
        <v>22</v>
      </c>
      <c r="C26" s="200">
        <v>15614</v>
      </c>
      <c r="D26" s="111">
        <v>2670</v>
      </c>
      <c r="E26" s="203">
        <v>16367</v>
      </c>
      <c r="F26" s="112">
        <v>2736</v>
      </c>
      <c r="G26" s="110"/>
      <c r="H26" s="246"/>
      <c r="I26" s="203"/>
      <c r="J26" s="246"/>
      <c r="K26" s="203">
        <f>$E26-'Año 2016'!$I26</f>
        <v>1429</v>
      </c>
      <c r="L26" s="201">
        <f>$F26-'Año 2016'!$J26</f>
        <v>134</v>
      </c>
      <c r="M26" s="357"/>
      <c r="N26" s="358"/>
    </row>
    <row r="27" spans="1:14" x14ac:dyDescent="0.2">
      <c r="A27" s="125">
        <v>23</v>
      </c>
      <c r="B27" s="361" t="s">
        <v>23</v>
      </c>
      <c r="C27" s="200">
        <v>1115165</v>
      </c>
      <c r="D27" s="111">
        <v>155208</v>
      </c>
      <c r="E27" s="203">
        <v>1148814</v>
      </c>
      <c r="F27" s="112">
        <v>159205</v>
      </c>
      <c r="G27" s="110"/>
      <c r="H27" s="246"/>
      <c r="I27" s="203"/>
      <c r="J27" s="246"/>
      <c r="K27" s="203">
        <f>$E27-'Año 2016'!$I27</f>
        <v>63575</v>
      </c>
      <c r="L27" s="201">
        <f>$F27-'Año 2016'!$J27</f>
        <v>8224</v>
      </c>
      <c r="M27" s="357"/>
      <c r="N27" s="358"/>
    </row>
    <row r="28" spans="1:14" x14ac:dyDescent="0.2">
      <c r="A28" s="125">
        <v>24</v>
      </c>
      <c r="B28" s="361" t="s">
        <v>415</v>
      </c>
      <c r="C28" s="200">
        <v>208463</v>
      </c>
      <c r="D28" s="111">
        <v>6999</v>
      </c>
      <c r="E28" s="203">
        <v>212340</v>
      </c>
      <c r="F28" s="112">
        <v>7190</v>
      </c>
      <c r="G28" s="110"/>
      <c r="H28" s="246"/>
      <c r="I28" s="203"/>
      <c r="J28" s="246"/>
      <c r="K28" s="203">
        <f>$E28-'Año 2016'!$I28</f>
        <v>8120</v>
      </c>
      <c r="L28" s="244">
        <f>$F28-'Año 2016'!$J28</f>
        <v>349</v>
      </c>
      <c r="M28" s="357"/>
      <c r="N28" s="358"/>
    </row>
    <row r="29" spans="1:14" x14ac:dyDescent="0.2">
      <c r="A29" s="125">
        <v>25</v>
      </c>
      <c r="B29" s="361" t="s">
        <v>25</v>
      </c>
      <c r="C29" s="200">
        <v>59779</v>
      </c>
      <c r="D29" s="111">
        <v>6346</v>
      </c>
      <c r="E29" s="203">
        <v>61229</v>
      </c>
      <c r="F29" s="112">
        <v>6509</v>
      </c>
      <c r="G29" s="110"/>
      <c r="H29" s="246"/>
      <c r="I29" s="203"/>
      <c r="J29" s="246"/>
      <c r="K29" s="203">
        <f>$E29-'Año 2016'!$I29</f>
        <v>3272</v>
      </c>
      <c r="L29" s="201">
        <f>$F29-'Año 2016'!$J29</f>
        <v>300</v>
      </c>
      <c r="M29" s="357"/>
      <c r="N29" s="358"/>
    </row>
    <row r="30" spans="1:14" ht="25.5" x14ac:dyDescent="0.2">
      <c r="A30" s="125">
        <v>26</v>
      </c>
      <c r="B30" s="361" t="s">
        <v>170</v>
      </c>
      <c r="C30" s="209">
        <v>222313</v>
      </c>
      <c r="D30" s="111">
        <v>18952</v>
      </c>
      <c r="E30" s="203">
        <v>227720</v>
      </c>
      <c r="F30" s="112">
        <v>19572</v>
      </c>
      <c r="G30" s="110"/>
      <c r="H30" s="246"/>
      <c r="I30" s="110"/>
      <c r="J30" s="246"/>
      <c r="K30" s="110">
        <f>$E30-'Año 2016'!$I30</f>
        <v>11527</v>
      </c>
      <c r="L30" s="201">
        <f>$F30-'Año 2016'!$J30</f>
        <v>1223</v>
      </c>
      <c r="M30" s="357"/>
      <c r="N30" s="358"/>
    </row>
    <row r="31" spans="1:14" x14ac:dyDescent="0.2">
      <c r="A31" s="125">
        <v>27</v>
      </c>
      <c r="B31" s="361" t="s">
        <v>27</v>
      </c>
      <c r="C31" s="200">
        <v>148064</v>
      </c>
      <c r="D31" s="111">
        <v>1571</v>
      </c>
      <c r="E31" s="110">
        <v>151320</v>
      </c>
      <c r="F31" s="112">
        <v>1621</v>
      </c>
      <c r="G31" s="110"/>
      <c r="H31" s="246"/>
      <c r="I31" s="203"/>
      <c r="J31" s="246"/>
      <c r="K31" s="203">
        <f>$E31-'Año 2016'!$I31</f>
        <v>7086</v>
      </c>
      <c r="L31" s="201">
        <f>$F31-'Año 2016'!$J31</f>
        <v>99</v>
      </c>
      <c r="M31" s="357"/>
      <c r="N31" s="358"/>
    </row>
    <row r="32" spans="1:14" x14ac:dyDescent="0.2">
      <c r="A32" s="125">
        <v>28</v>
      </c>
      <c r="B32" s="361" t="s">
        <v>28</v>
      </c>
      <c r="C32" s="200">
        <v>41750</v>
      </c>
      <c r="D32" s="111">
        <v>5898</v>
      </c>
      <c r="E32" s="203">
        <v>42722</v>
      </c>
      <c r="F32" s="112">
        <v>6046</v>
      </c>
      <c r="G32" s="110"/>
      <c r="H32" s="246"/>
      <c r="I32" s="203"/>
      <c r="J32" s="246"/>
      <c r="K32" s="203">
        <f>$E32-'Año 2016'!$I32</f>
        <v>2141</v>
      </c>
      <c r="L32" s="201">
        <f>$F32-'Año 2016'!$J32</f>
        <v>303</v>
      </c>
      <c r="M32" s="357"/>
      <c r="N32" s="358"/>
    </row>
    <row r="33" spans="1:14" x14ac:dyDescent="0.2">
      <c r="A33" s="125">
        <v>29</v>
      </c>
      <c r="B33" s="361" t="s">
        <v>29</v>
      </c>
      <c r="C33" s="200">
        <v>1550848</v>
      </c>
      <c r="D33" s="111">
        <v>19930</v>
      </c>
      <c r="E33" s="203">
        <v>1596129</v>
      </c>
      <c r="F33" s="112">
        <v>21101</v>
      </c>
      <c r="G33" s="110"/>
      <c r="H33" s="246"/>
      <c r="I33" s="203"/>
      <c r="J33" s="246"/>
      <c r="K33" s="203">
        <f>$E33-'Año 2016'!$I33</f>
        <v>99841</v>
      </c>
      <c r="L33" s="201">
        <f>$F33-'Año 2016'!$J33</f>
        <v>2101</v>
      </c>
      <c r="M33" s="357"/>
      <c r="N33" s="358"/>
    </row>
    <row r="34" spans="1:14" x14ac:dyDescent="0.2">
      <c r="A34" s="125">
        <v>30</v>
      </c>
      <c r="B34" s="361" t="s">
        <v>30</v>
      </c>
      <c r="C34" s="200">
        <v>97948</v>
      </c>
      <c r="D34" s="111">
        <v>5532</v>
      </c>
      <c r="E34" s="203">
        <v>99994</v>
      </c>
      <c r="F34" s="112">
        <v>5667</v>
      </c>
      <c r="G34" s="110"/>
      <c r="H34" s="246"/>
      <c r="I34" s="203"/>
      <c r="J34" s="246"/>
      <c r="K34" s="203">
        <f>$E34-'Año 2016'!$I34</f>
        <v>4329</v>
      </c>
      <c r="L34" s="201">
        <f>$F34-'Año 2016'!$J34</f>
        <v>278</v>
      </c>
      <c r="M34" s="357"/>
      <c r="N34" s="358"/>
    </row>
    <row r="35" spans="1:14" x14ac:dyDescent="0.2">
      <c r="A35" s="125">
        <v>31</v>
      </c>
      <c r="B35" s="361" t="s">
        <v>31</v>
      </c>
      <c r="C35" s="200">
        <v>294953</v>
      </c>
      <c r="D35" s="111">
        <v>5909</v>
      </c>
      <c r="E35" s="203">
        <v>299832</v>
      </c>
      <c r="F35" s="112">
        <v>6085</v>
      </c>
      <c r="G35" s="110"/>
      <c r="H35" s="246"/>
      <c r="I35" s="203"/>
      <c r="J35" s="246"/>
      <c r="K35" s="203">
        <f>$E35-'Año 2016'!$I35</f>
        <v>12020</v>
      </c>
      <c r="L35" s="201">
        <f>$F35-'Año 2016'!$J35</f>
        <v>320</v>
      </c>
      <c r="M35" s="357"/>
      <c r="N35" s="358"/>
    </row>
    <row r="36" spans="1:14" x14ac:dyDescent="0.2">
      <c r="A36" s="125">
        <v>32</v>
      </c>
      <c r="B36" s="361" t="s">
        <v>32</v>
      </c>
      <c r="C36" s="200">
        <v>23121</v>
      </c>
      <c r="D36" s="111">
        <v>2030</v>
      </c>
      <c r="E36" s="203">
        <v>23692</v>
      </c>
      <c r="F36" s="112">
        <v>2083</v>
      </c>
      <c r="G36" s="110"/>
      <c r="H36" s="246"/>
      <c r="I36" s="203"/>
      <c r="J36" s="246"/>
      <c r="K36" s="203">
        <f>$E36-'Año 2016'!$I36</f>
        <v>1298</v>
      </c>
      <c r="L36" s="201">
        <f>$F36-'Año 2016'!$J36</f>
        <v>112</v>
      </c>
      <c r="M36" s="357"/>
      <c r="N36" s="358"/>
    </row>
    <row r="37" spans="1:14" x14ac:dyDescent="0.2">
      <c r="A37" s="125">
        <v>33</v>
      </c>
      <c r="B37" s="361" t="s">
        <v>33</v>
      </c>
      <c r="C37" s="200">
        <v>5855</v>
      </c>
      <c r="D37" s="111">
        <v>388</v>
      </c>
      <c r="E37" s="203">
        <v>5988</v>
      </c>
      <c r="F37" s="112">
        <v>403</v>
      </c>
      <c r="G37" s="110"/>
      <c r="H37" s="246"/>
      <c r="I37" s="203"/>
      <c r="J37" s="246"/>
      <c r="K37" s="203">
        <f>$E37-'Año 2016'!$I37</f>
        <v>306</v>
      </c>
      <c r="L37" s="201">
        <f>$F37-'Año 2016'!$J37</f>
        <v>25</v>
      </c>
      <c r="M37" s="357"/>
      <c r="N37" s="358"/>
    </row>
    <row r="38" spans="1:14" ht="15.75" customHeight="1" x14ac:dyDescent="0.2">
      <c r="A38" s="125">
        <v>34</v>
      </c>
      <c r="B38" s="361" t="s">
        <v>34</v>
      </c>
      <c r="C38" s="200">
        <v>1090943</v>
      </c>
      <c r="D38" s="111">
        <v>236228</v>
      </c>
      <c r="E38" s="203">
        <v>1102634</v>
      </c>
      <c r="F38" s="112">
        <v>241441</v>
      </c>
      <c r="G38" s="110"/>
      <c r="H38" s="246"/>
      <c r="I38" s="203"/>
      <c r="J38" s="246"/>
      <c r="K38" s="203">
        <f>$E38-'Año 2016'!$I38</f>
        <v>25507</v>
      </c>
      <c r="L38" s="201">
        <f>$F38-'Año 2016'!$J38</f>
        <v>9768</v>
      </c>
      <c r="M38" s="357"/>
      <c r="N38" s="358"/>
    </row>
    <row r="39" spans="1:14" ht="25.5" customHeight="1" x14ac:dyDescent="0.2">
      <c r="A39" s="125">
        <v>35</v>
      </c>
      <c r="B39" s="361" t="s">
        <v>35</v>
      </c>
      <c r="C39" s="209">
        <v>76445</v>
      </c>
      <c r="D39" s="111">
        <v>8795</v>
      </c>
      <c r="E39" s="203">
        <v>79489</v>
      </c>
      <c r="F39" s="112">
        <v>9361</v>
      </c>
      <c r="G39" s="110"/>
      <c r="H39" s="246"/>
      <c r="I39" s="110"/>
      <c r="J39" s="246"/>
      <c r="K39" s="110">
        <f>$E39-'Año 2016'!$I39</f>
        <v>6309</v>
      </c>
      <c r="L39" s="112">
        <f>$F39-'Año 2016'!$J39</f>
        <v>1040</v>
      </c>
      <c r="M39" s="357"/>
      <c r="N39" s="358"/>
    </row>
    <row r="40" spans="1:14" x14ac:dyDescent="0.2">
      <c r="A40" s="125">
        <v>36</v>
      </c>
      <c r="B40" s="361" t="s">
        <v>36</v>
      </c>
      <c r="C40" s="200">
        <v>523430</v>
      </c>
      <c r="D40" s="111">
        <v>2161</v>
      </c>
      <c r="E40" s="110">
        <v>536134</v>
      </c>
      <c r="F40" s="112">
        <v>2257</v>
      </c>
      <c r="G40" s="110"/>
      <c r="H40" s="246"/>
      <c r="I40" s="203"/>
      <c r="J40" s="246"/>
      <c r="K40" s="203">
        <f>$E40-'Año 2016'!$I40</f>
        <v>29155</v>
      </c>
      <c r="L40" s="201">
        <f>$F40-'Año 2016'!$J40</f>
        <v>178</v>
      </c>
      <c r="M40" s="357"/>
      <c r="N40" s="358"/>
    </row>
    <row r="41" spans="1:14" ht="12.75" customHeight="1" x14ac:dyDescent="0.2">
      <c r="A41" s="125">
        <v>37</v>
      </c>
      <c r="B41" s="361" t="s">
        <v>37</v>
      </c>
      <c r="C41" s="209">
        <v>233750</v>
      </c>
      <c r="D41" s="111">
        <v>9661</v>
      </c>
      <c r="E41" s="203">
        <v>239743</v>
      </c>
      <c r="F41" s="112">
        <v>9965</v>
      </c>
      <c r="G41" s="110"/>
      <c r="H41" s="246"/>
      <c r="I41" s="110"/>
      <c r="J41" s="246"/>
      <c r="K41" s="110">
        <f>$E41-'Año 2016'!$I41</f>
        <v>13368</v>
      </c>
      <c r="L41" s="112">
        <f>$F41-'Año 2016'!$J41</f>
        <v>618</v>
      </c>
      <c r="M41" s="357"/>
      <c r="N41" s="358"/>
    </row>
    <row r="42" spans="1:14" s="150" customFormat="1" ht="25.5" x14ac:dyDescent="0.2">
      <c r="A42" s="125">
        <v>38</v>
      </c>
      <c r="B42" s="361" t="s">
        <v>38</v>
      </c>
      <c r="C42" s="209">
        <v>227595</v>
      </c>
      <c r="D42" s="111">
        <v>9295</v>
      </c>
      <c r="E42" s="110">
        <v>231964</v>
      </c>
      <c r="F42" s="112">
        <v>9581</v>
      </c>
      <c r="G42" s="110"/>
      <c r="H42" s="246"/>
      <c r="I42" s="110"/>
      <c r="J42" s="246"/>
      <c r="K42" s="110">
        <f>$E42-'Año 2016'!$I42</f>
        <v>8904</v>
      </c>
      <c r="L42" s="112">
        <f>$F42-'Año 2016'!$J42</f>
        <v>476</v>
      </c>
      <c r="M42" s="357"/>
      <c r="N42" s="358"/>
    </row>
    <row r="43" spans="1:14" x14ac:dyDescent="0.2">
      <c r="A43" s="125">
        <v>39</v>
      </c>
      <c r="B43" s="361" t="s">
        <v>39</v>
      </c>
      <c r="C43" s="200">
        <v>295393</v>
      </c>
      <c r="D43" s="111">
        <v>54762</v>
      </c>
      <c r="E43" s="110">
        <v>302471</v>
      </c>
      <c r="F43" s="112">
        <v>57526</v>
      </c>
      <c r="G43" s="110"/>
      <c r="H43" s="246"/>
      <c r="I43" s="203"/>
      <c r="J43" s="246"/>
      <c r="K43" s="203">
        <f>$E43-'Año 2016'!$I43</f>
        <v>12286</v>
      </c>
      <c r="L43" s="201">
        <f>$F43-'Año 2016'!$J43</f>
        <v>4175</v>
      </c>
      <c r="M43" s="357"/>
      <c r="N43" s="358"/>
    </row>
    <row r="44" spans="1:14" x14ac:dyDescent="0.2">
      <c r="A44" s="125">
        <v>40</v>
      </c>
      <c r="B44" s="361" t="s">
        <v>40</v>
      </c>
      <c r="C44" s="200">
        <v>27722</v>
      </c>
      <c r="D44" s="111">
        <v>3143</v>
      </c>
      <c r="E44" s="203">
        <v>28232</v>
      </c>
      <c r="F44" s="112">
        <v>3214</v>
      </c>
      <c r="G44" s="110"/>
      <c r="H44" s="246"/>
      <c r="I44" s="203"/>
      <c r="J44" s="246"/>
      <c r="K44" s="203">
        <f>$E44-'Año 2016'!$I44</f>
        <v>1080</v>
      </c>
      <c r="L44" s="201">
        <f>$F44-'Año 2016'!$J44</f>
        <v>120</v>
      </c>
      <c r="M44" s="357"/>
      <c r="N44" s="358"/>
    </row>
    <row r="45" spans="1:14" ht="25.5" x14ac:dyDescent="0.2">
      <c r="A45" s="125">
        <v>41</v>
      </c>
      <c r="B45" s="361" t="s">
        <v>41</v>
      </c>
      <c r="C45" s="209">
        <v>558773</v>
      </c>
      <c r="D45" s="111">
        <v>20310</v>
      </c>
      <c r="E45" s="203">
        <v>574230</v>
      </c>
      <c r="F45" s="112">
        <v>20968</v>
      </c>
      <c r="G45" s="110"/>
      <c r="H45" s="246"/>
      <c r="I45" s="110"/>
      <c r="J45" s="246"/>
      <c r="K45" s="110">
        <f>$E45-'Año 2016'!$I45</f>
        <v>34189</v>
      </c>
      <c r="L45" s="112">
        <f>$F45-'Año 2016'!$J45</f>
        <v>1294</v>
      </c>
      <c r="M45" s="357"/>
      <c r="N45" s="358"/>
    </row>
    <row r="46" spans="1:14" ht="25.5" x14ac:dyDescent="0.2">
      <c r="A46" s="125">
        <v>42</v>
      </c>
      <c r="B46" s="361" t="s">
        <v>42</v>
      </c>
      <c r="C46" s="209">
        <v>7029</v>
      </c>
      <c r="D46" s="111">
        <v>836</v>
      </c>
      <c r="E46" s="110">
        <v>7188</v>
      </c>
      <c r="F46" s="112">
        <v>853</v>
      </c>
      <c r="G46" s="110"/>
      <c r="H46" s="246"/>
      <c r="I46" s="110"/>
      <c r="J46" s="246"/>
      <c r="K46" s="110">
        <f>$E46-'Año 2016'!$I46</f>
        <v>323</v>
      </c>
      <c r="L46" s="112">
        <f>$F46-'Año 2016'!$J46</f>
        <v>40</v>
      </c>
      <c r="M46" s="357"/>
      <c r="N46" s="358"/>
    </row>
    <row r="47" spans="1:14" ht="25.5" x14ac:dyDescent="0.2">
      <c r="A47" s="125">
        <v>43</v>
      </c>
      <c r="B47" s="361" t="s">
        <v>169</v>
      </c>
      <c r="C47" s="209">
        <v>12146</v>
      </c>
      <c r="D47" s="111">
        <v>2230</v>
      </c>
      <c r="E47" s="110">
        <v>12554</v>
      </c>
      <c r="F47" s="112">
        <v>2313</v>
      </c>
      <c r="G47" s="110"/>
      <c r="H47" s="246"/>
      <c r="I47" s="110"/>
      <c r="J47" s="246"/>
      <c r="K47" s="110">
        <f>$E47-'Año 2016'!$I47</f>
        <v>839</v>
      </c>
      <c r="L47" s="112">
        <f>$F47-'Año 2016'!$J47</f>
        <v>180</v>
      </c>
      <c r="M47" s="357"/>
      <c r="N47" s="358"/>
    </row>
    <row r="48" spans="1:14" x14ac:dyDescent="0.2">
      <c r="A48" s="125">
        <v>44</v>
      </c>
      <c r="B48" s="361" t="s">
        <v>172</v>
      </c>
      <c r="C48" s="200">
        <v>27150</v>
      </c>
      <c r="D48" s="111">
        <v>13409</v>
      </c>
      <c r="E48" s="110">
        <v>27792</v>
      </c>
      <c r="F48" s="112">
        <v>13811</v>
      </c>
      <c r="G48" s="110"/>
      <c r="H48" s="246"/>
      <c r="I48" s="203"/>
      <c r="J48" s="246"/>
      <c r="K48" s="203">
        <f>$E48-'Año 2016'!$I48</f>
        <v>1306</v>
      </c>
      <c r="L48" s="201">
        <f>$F48-'Año 2016'!$J48</f>
        <v>738</v>
      </c>
      <c r="M48" s="357"/>
      <c r="N48" s="358"/>
    </row>
    <row r="49" spans="1:14" x14ac:dyDescent="0.2">
      <c r="A49" s="125">
        <v>45</v>
      </c>
      <c r="B49" s="361" t="s">
        <v>43</v>
      </c>
      <c r="C49" s="200">
        <v>9225</v>
      </c>
      <c r="D49" s="111">
        <v>1347</v>
      </c>
      <c r="E49" s="203">
        <v>9519</v>
      </c>
      <c r="F49" s="112">
        <v>1385</v>
      </c>
      <c r="G49" s="110"/>
      <c r="H49" s="246"/>
      <c r="I49" s="203"/>
      <c r="J49" s="246"/>
      <c r="K49" s="203">
        <f>$E49-'Año 2016'!$I49</f>
        <v>601</v>
      </c>
      <c r="L49" s="201">
        <f>$F49-'Año 2016'!$J49</f>
        <v>78</v>
      </c>
      <c r="M49" s="357"/>
      <c r="N49" s="358"/>
    </row>
    <row r="50" spans="1:14" x14ac:dyDescent="0.2">
      <c r="A50" s="125">
        <v>46</v>
      </c>
      <c r="B50" s="361" t="s">
        <v>44</v>
      </c>
      <c r="C50" s="200">
        <v>3964271</v>
      </c>
      <c r="D50" s="111">
        <v>69624</v>
      </c>
      <c r="E50" s="203">
        <v>4034860</v>
      </c>
      <c r="F50" s="112">
        <v>70241</v>
      </c>
      <c r="G50" s="110"/>
      <c r="H50" s="246"/>
      <c r="I50" s="203"/>
      <c r="J50" s="246"/>
      <c r="K50" s="203">
        <f>$E50-'Año 2016'!$I50</f>
        <v>150043</v>
      </c>
      <c r="L50" s="201">
        <f>$F50-'Año 2016'!$J50</f>
        <v>1220</v>
      </c>
      <c r="M50" s="357"/>
      <c r="N50" s="358"/>
    </row>
    <row r="51" spans="1:14" x14ac:dyDescent="0.2">
      <c r="A51" s="125">
        <v>47</v>
      </c>
      <c r="B51" s="361" t="s">
        <v>45</v>
      </c>
      <c r="C51" s="200">
        <v>329007</v>
      </c>
      <c r="D51" s="111">
        <v>14223</v>
      </c>
      <c r="E51" s="203">
        <v>339836</v>
      </c>
      <c r="F51" s="112">
        <v>14949</v>
      </c>
      <c r="G51" s="110"/>
      <c r="H51" s="246"/>
      <c r="I51" s="203"/>
      <c r="J51" s="246"/>
      <c r="K51" s="203">
        <f>$E51-'Año 2016'!$I51</f>
        <v>21176</v>
      </c>
      <c r="L51" s="201">
        <f>$F51-'Año 2016'!$J51</f>
        <v>1445</v>
      </c>
      <c r="M51" s="357"/>
      <c r="N51" s="358"/>
    </row>
    <row r="52" spans="1:14" x14ac:dyDescent="0.2">
      <c r="A52" s="125">
        <v>48</v>
      </c>
      <c r="B52" s="361" t="s">
        <v>46</v>
      </c>
      <c r="C52" s="200">
        <v>14754</v>
      </c>
      <c r="D52" s="111">
        <v>1062</v>
      </c>
      <c r="E52" s="203">
        <v>15105</v>
      </c>
      <c r="F52" s="112">
        <v>1088</v>
      </c>
      <c r="G52" s="110"/>
      <c r="H52" s="246"/>
      <c r="I52" s="203"/>
      <c r="J52" s="246"/>
      <c r="K52" s="203">
        <f>$E52-'Año 2016'!$I52</f>
        <v>749</v>
      </c>
      <c r="L52" s="201">
        <f>$F52-'Año 2016'!$J52</f>
        <v>72</v>
      </c>
      <c r="M52" s="357"/>
      <c r="N52" s="358"/>
    </row>
    <row r="53" spans="1:14" ht="16.5" customHeight="1" x14ac:dyDescent="0.2">
      <c r="A53" s="125">
        <v>49</v>
      </c>
      <c r="B53" s="361" t="s">
        <v>47</v>
      </c>
      <c r="C53" s="209">
        <v>129639</v>
      </c>
      <c r="D53" s="111">
        <v>2015</v>
      </c>
      <c r="E53" s="203">
        <v>132650</v>
      </c>
      <c r="F53" s="112">
        <v>2085</v>
      </c>
      <c r="G53" s="110"/>
      <c r="H53" s="246"/>
      <c r="I53" s="110"/>
      <c r="J53" s="246"/>
      <c r="K53" s="110">
        <f>$E53-'Año 2016'!$I53</f>
        <v>7159</v>
      </c>
      <c r="L53" s="112">
        <f>$F53-'Año 2016'!$J53</f>
        <v>152</v>
      </c>
      <c r="M53" s="357"/>
      <c r="N53" s="358"/>
    </row>
    <row r="54" spans="1:14" x14ac:dyDescent="0.2">
      <c r="A54" s="125">
        <v>50</v>
      </c>
      <c r="B54" s="361" t="s">
        <v>48</v>
      </c>
      <c r="C54" s="200">
        <v>169518</v>
      </c>
      <c r="D54" s="111">
        <v>942</v>
      </c>
      <c r="E54" s="110">
        <v>172868</v>
      </c>
      <c r="F54" s="112">
        <v>975</v>
      </c>
      <c r="G54" s="110"/>
      <c r="H54" s="246"/>
      <c r="I54" s="203"/>
      <c r="J54" s="246"/>
      <c r="K54" s="203">
        <f>$E54-'Año 2016'!$I54</f>
        <v>7638</v>
      </c>
      <c r="L54" s="201">
        <f>$F54-'Año 2016'!$J54</f>
        <v>73</v>
      </c>
      <c r="M54" s="357"/>
      <c r="N54" s="358"/>
    </row>
    <row r="55" spans="1:14" x14ac:dyDescent="0.2">
      <c r="A55" s="125">
        <v>51</v>
      </c>
      <c r="B55" s="361" t="s">
        <v>171</v>
      </c>
      <c r="C55" s="200">
        <v>612</v>
      </c>
      <c r="D55" s="111">
        <v>128</v>
      </c>
      <c r="E55" s="203">
        <v>620</v>
      </c>
      <c r="F55" s="112">
        <v>133</v>
      </c>
      <c r="G55" s="110"/>
      <c r="H55" s="246"/>
      <c r="I55" s="203"/>
      <c r="J55" s="246"/>
      <c r="K55" s="203">
        <f>$E55-'Año 2016'!$I55</f>
        <v>13</v>
      </c>
      <c r="L55" s="201">
        <f>$F55-'Año 2016'!$J55</f>
        <v>7</v>
      </c>
      <c r="M55" s="357"/>
      <c r="N55" s="358"/>
    </row>
    <row r="56" spans="1:14" x14ac:dyDescent="0.2">
      <c r="A56" s="125">
        <v>52</v>
      </c>
      <c r="B56" s="361" t="s">
        <v>49</v>
      </c>
      <c r="C56" s="200">
        <v>53486</v>
      </c>
      <c r="D56" s="111">
        <v>10759</v>
      </c>
      <c r="E56" s="203">
        <v>54406</v>
      </c>
      <c r="F56" s="112">
        <v>11019</v>
      </c>
      <c r="G56" s="110"/>
      <c r="H56" s="246"/>
      <c r="I56" s="203"/>
      <c r="J56" s="246"/>
      <c r="K56" s="203">
        <f>$E56-'Año 2016'!$I56</f>
        <v>1988</v>
      </c>
      <c r="L56" s="201">
        <f>$F56-'Año 2016'!$J56</f>
        <v>489</v>
      </c>
      <c r="M56" s="357"/>
      <c r="N56" s="358"/>
    </row>
    <row r="57" spans="1:14" ht="25.5" x14ac:dyDescent="0.2">
      <c r="A57" s="125">
        <v>53</v>
      </c>
      <c r="B57" s="361" t="s">
        <v>50</v>
      </c>
      <c r="C57" s="209">
        <v>19556</v>
      </c>
      <c r="D57" s="111">
        <v>1023</v>
      </c>
      <c r="E57" s="203">
        <v>19926</v>
      </c>
      <c r="F57" s="112">
        <v>1060</v>
      </c>
      <c r="G57" s="110"/>
      <c r="H57" s="246"/>
      <c r="I57" s="110"/>
      <c r="J57" s="246"/>
      <c r="K57" s="110">
        <f>$E57-'Año 2016'!$I57</f>
        <v>723</v>
      </c>
      <c r="L57" s="112">
        <f>$F57-'Año 2016'!$J57</f>
        <v>62</v>
      </c>
      <c r="M57" s="357"/>
      <c r="N57" s="358"/>
    </row>
    <row r="58" spans="1:14" x14ac:dyDescent="0.2">
      <c r="A58" s="125">
        <v>54</v>
      </c>
      <c r="B58" s="361" t="s">
        <v>51</v>
      </c>
      <c r="C58" s="200">
        <v>599123</v>
      </c>
      <c r="D58" s="111">
        <v>1613</v>
      </c>
      <c r="E58" s="110">
        <v>611848</v>
      </c>
      <c r="F58" s="112">
        <v>1649</v>
      </c>
      <c r="G58" s="110"/>
      <c r="H58" s="246"/>
      <c r="I58" s="203"/>
      <c r="J58" s="246"/>
      <c r="K58" s="203">
        <f>$E58-'Año 2016'!$I58</f>
        <v>27706</v>
      </c>
      <c r="L58" s="201">
        <f>$F58-'Año 2016'!$J58</f>
        <v>73</v>
      </c>
      <c r="M58" s="357"/>
      <c r="N58" s="358"/>
    </row>
    <row r="59" spans="1:14" x14ac:dyDescent="0.2">
      <c r="A59" s="125">
        <v>55</v>
      </c>
      <c r="B59" s="361" t="s">
        <v>52</v>
      </c>
      <c r="C59" s="200">
        <v>8197</v>
      </c>
      <c r="D59" s="111">
        <v>544</v>
      </c>
      <c r="E59" s="203">
        <v>8394</v>
      </c>
      <c r="F59" s="112">
        <v>569</v>
      </c>
      <c r="G59" s="110"/>
      <c r="H59" s="246"/>
      <c r="I59" s="203"/>
      <c r="J59" s="246"/>
      <c r="K59" s="203">
        <f>$E59-'Año 2016'!$I59</f>
        <v>415</v>
      </c>
      <c r="L59" s="201">
        <f>$F59-'Año 2016'!$J59</f>
        <v>43</v>
      </c>
      <c r="M59" s="357"/>
      <c r="N59" s="358"/>
    </row>
    <row r="60" spans="1:14" ht="29.25" customHeight="1" x14ac:dyDescent="0.2">
      <c r="A60" s="125">
        <v>56</v>
      </c>
      <c r="B60" s="361" t="s">
        <v>53</v>
      </c>
      <c r="C60" s="209">
        <v>248480</v>
      </c>
      <c r="D60" s="111">
        <v>13826</v>
      </c>
      <c r="E60" s="203">
        <v>255923</v>
      </c>
      <c r="F60" s="112">
        <v>14205</v>
      </c>
      <c r="G60" s="110"/>
      <c r="H60" s="246"/>
      <c r="I60" s="110"/>
      <c r="J60" s="246"/>
      <c r="K60" s="110">
        <f>$E60-'Año 2016'!$I60</f>
        <v>15048</v>
      </c>
      <c r="L60" s="112">
        <f>$F60-'Año 2016'!$J60</f>
        <v>733</v>
      </c>
      <c r="M60" s="357"/>
      <c r="N60" s="358"/>
    </row>
    <row r="61" spans="1:14" ht="17.25" customHeight="1" x14ac:dyDescent="0.2">
      <c r="A61" s="125">
        <v>57</v>
      </c>
      <c r="B61" s="361" t="s">
        <v>417</v>
      </c>
      <c r="C61" s="215">
        <v>20361</v>
      </c>
      <c r="D61" s="217">
        <v>1241</v>
      </c>
      <c r="E61" s="110">
        <v>20733</v>
      </c>
      <c r="F61" s="216">
        <v>1258</v>
      </c>
      <c r="G61" s="218"/>
      <c r="H61" s="249"/>
      <c r="I61" s="218"/>
      <c r="J61" s="249"/>
      <c r="K61" s="218">
        <f>$E61-'Año 2016'!$I61</f>
        <v>804</v>
      </c>
      <c r="L61" s="216">
        <f>$F61-'Año 2016'!$J61</f>
        <v>43</v>
      </c>
      <c r="M61" s="357"/>
      <c r="N61" s="358"/>
    </row>
    <row r="62" spans="1:14" ht="17.25" customHeight="1" x14ac:dyDescent="0.2">
      <c r="A62" s="125">
        <v>58</v>
      </c>
      <c r="B62" s="361" t="s">
        <v>418</v>
      </c>
      <c r="C62" s="215">
        <v>7339</v>
      </c>
      <c r="D62" s="217">
        <v>1070</v>
      </c>
      <c r="E62" s="218">
        <v>7484</v>
      </c>
      <c r="F62" s="216">
        <v>1104</v>
      </c>
      <c r="G62" s="218"/>
      <c r="H62" s="249"/>
      <c r="I62" s="218"/>
      <c r="J62" s="249"/>
      <c r="K62" s="218">
        <f>$E62-'Año 2016'!$I62</f>
        <v>318</v>
      </c>
      <c r="L62" s="216">
        <f>$F62-'Año 2016'!$J62</f>
        <v>68</v>
      </c>
      <c r="M62" s="357"/>
      <c r="N62" s="358"/>
    </row>
    <row r="63" spans="1:14" ht="17.25" customHeight="1" x14ac:dyDescent="0.2">
      <c r="A63" s="125">
        <v>59</v>
      </c>
      <c r="B63" s="361" t="s">
        <v>419</v>
      </c>
      <c r="C63" s="215">
        <v>18336</v>
      </c>
      <c r="D63" s="217">
        <v>1457</v>
      </c>
      <c r="E63" s="218">
        <v>18653</v>
      </c>
      <c r="F63" s="216">
        <v>1475</v>
      </c>
      <c r="G63" s="218"/>
      <c r="H63" s="249"/>
      <c r="I63" s="218"/>
      <c r="J63" s="249"/>
      <c r="K63" s="218">
        <f>$E63-'Año 2016'!$I63</f>
        <v>682</v>
      </c>
      <c r="L63" s="216">
        <f>$F63-'Año 2016'!$J63</f>
        <v>41</v>
      </c>
      <c r="M63" s="357"/>
      <c r="N63" s="358"/>
    </row>
    <row r="64" spans="1:14" ht="17.25" customHeight="1" x14ac:dyDescent="0.2">
      <c r="A64" s="125">
        <v>60</v>
      </c>
      <c r="B64" s="361" t="s">
        <v>283</v>
      </c>
      <c r="C64" s="215">
        <v>42358</v>
      </c>
      <c r="D64" s="217">
        <v>5217</v>
      </c>
      <c r="E64" s="218">
        <v>43715</v>
      </c>
      <c r="F64" s="216">
        <v>5457</v>
      </c>
      <c r="G64" s="218"/>
      <c r="H64" s="249"/>
      <c r="I64" s="218"/>
      <c r="J64" s="249"/>
      <c r="K64" s="218">
        <f>$E64-'Año 2016'!$I64</f>
        <v>2840</v>
      </c>
      <c r="L64" s="216">
        <f>$F64-'Año 2016'!$J64</f>
        <v>476</v>
      </c>
      <c r="M64" s="357"/>
      <c r="N64" s="358"/>
    </row>
    <row r="65" spans="1:14" ht="17.25" customHeight="1" x14ac:dyDescent="0.2">
      <c r="A65" s="125">
        <v>61</v>
      </c>
      <c r="B65" s="361" t="s">
        <v>279</v>
      </c>
      <c r="C65" s="215">
        <v>180924</v>
      </c>
      <c r="D65" s="217">
        <v>34340</v>
      </c>
      <c r="E65" s="218">
        <v>187150</v>
      </c>
      <c r="F65" s="216">
        <v>36007</v>
      </c>
      <c r="G65" s="218"/>
      <c r="H65" s="249"/>
      <c r="I65" s="218"/>
      <c r="J65" s="249"/>
      <c r="K65" s="218">
        <f>$E65-'Año 2016'!$I65</f>
        <v>12627</v>
      </c>
      <c r="L65" s="216">
        <f>$F65-'Año 2016'!$J65</f>
        <v>2998</v>
      </c>
      <c r="M65" s="357"/>
      <c r="N65" s="358"/>
    </row>
    <row r="66" spans="1:14" ht="17.25" customHeight="1" x14ac:dyDescent="0.2">
      <c r="A66" s="125">
        <v>62</v>
      </c>
      <c r="B66" s="361" t="s">
        <v>282</v>
      </c>
      <c r="C66" s="215">
        <v>26214</v>
      </c>
      <c r="D66" s="217">
        <v>3370</v>
      </c>
      <c r="E66" s="218">
        <v>26998</v>
      </c>
      <c r="F66" s="216">
        <v>3478</v>
      </c>
      <c r="G66" s="218"/>
      <c r="H66" s="249"/>
      <c r="I66" s="218"/>
      <c r="J66" s="249"/>
      <c r="K66" s="218">
        <f>$E66-'Año 2016'!$I66</f>
        <v>1622</v>
      </c>
      <c r="L66" s="216">
        <f>$F66-'Año 2016'!$J66</f>
        <v>232</v>
      </c>
      <c r="M66" s="357"/>
      <c r="N66" s="358"/>
    </row>
    <row r="67" spans="1:14" ht="17.25" customHeight="1" x14ac:dyDescent="0.2">
      <c r="A67" s="125">
        <v>63</v>
      </c>
      <c r="B67" s="361" t="s">
        <v>276</v>
      </c>
      <c r="C67" s="215">
        <v>1438</v>
      </c>
      <c r="D67" s="217">
        <v>518</v>
      </c>
      <c r="E67" s="218">
        <v>1511</v>
      </c>
      <c r="F67" s="216">
        <v>534</v>
      </c>
      <c r="G67" s="218"/>
      <c r="H67" s="249"/>
      <c r="I67" s="218"/>
      <c r="J67" s="249"/>
      <c r="K67" s="218">
        <f>$E67-'Año 2016'!$I67</f>
        <v>149</v>
      </c>
      <c r="L67" s="216">
        <f>$F67-'Año 2016'!$J67</f>
        <v>32</v>
      </c>
      <c r="M67" s="357"/>
      <c r="N67" s="358"/>
    </row>
    <row r="68" spans="1:14" ht="17.25" customHeight="1" x14ac:dyDescent="0.2">
      <c r="A68" s="125">
        <v>64</v>
      </c>
      <c r="B68" s="361" t="s">
        <v>285</v>
      </c>
      <c r="C68" s="215">
        <v>199728</v>
      </c>
      <c r="D68" s="217">
        <v>1312</v>
      </c>
      <c r="E68" s="218">
        <v>208779</v>
      </c>
      <c r="F68" s="216">
        <v>1374</v>
      </c>
      <c r="G68" s="218"/>
      <c r="H68" s="249"/>
      <c r="I68" s="218"/>
      <c r="J68" s="249"/>
      <c r="K68" s="218">
        <f>$E68-'Año 2016'!$I68</f>
        <v>19286</v>
      </c>
      <c r="L68" s="216">
        <f>$F68-'Año 2016'!$J68</f>
        <v>124</v>
      </c>
      <c r="M68" s="357"/>
      <c r="N68" s="358"/>
    </row>
    <row r="69" spans="1:14" ht="17.25" customHeight="1" x14ac:dyDescent="0.2">
      <c r="A69" s="125">
        <v>65</v>
      </c>
      <c r="B69" s="361" t="s">
        <v>286</v>
      </c>
      <c r="C69" s="215">
        <v>629691</v>
      </c>
      <c r="D69" s="217">
        <v>3391</v>
      </c>
      <c r="E69" s="218">
        <v>651686</v>
      </c>
      <c r="F69" s="216">
        <v>3491</v>
      </c>
      <c r="G69" s="218"/>
      <c r="H69" s="249"/>
      <c r="I69" s="218"/>
      <c r="J69" s="249"/>
      <c r="K69" s="218">
        <f>$E69-'Año 2016'!$I69</f>
        <v>46588</v>
      </c>
      <c r="L69" s="216">
        <f>$F69-'Año 2016'!$J69</f>
        <v>237</v>
      </c>
      <c r="M69" s="357"/>
      <c r="N69" s="358"/>
    </row>
    <row r="70" spans="1:14" ht="17.25" customHeight="1" x14ac:dyDescent="0.2">
      <c r="A70" s="125">
        <v>66</v>
      </c>
      <c r="B70" s="361" t="s">
        <v>284</v>
      </c>
      <c r="C70" s="215">
        <v>947798</v>
      </c>
      <c r="D70" s="217">
        <v>69876</v>
      </c>
      <c r="E70" s="218">
        <v>979410</v>
      </c>
      <c r="F70" s="216">
        <v>73017</v>
      </c>
      <c r="G70" s="218"/>
      <c r="H70" s="249"/>
      <c r="I70" s="218"/>
      <c r="J70" s="249"/>
      <c r="K70" s="218">
        <f>$E70-'Año 2016'!$I70</f>
        <v>68807</v>
      </c>
      <c r="L70" s="216">
        <f>$F70-'Año 2016'!$J70</f>
        <v>6353</v>
      </c>
      <c r="M70" s="357"/>
      <c r="N70" s="358"/>
    </row>
    <row r="71" spans="1:14" ht="17.25" customHeight="1" x14ac:dyDescent="0.2">
      <c r="A71" s="125">
        <v>67</v>
      </c>
      <c r="B71" s="361" t="s">
        <v>277</v>
      </c>
      <c r="C71" s="215">
        <v>1496</v>
      </c>
      <c r="D71" s="217">
        <v>1260</v>
      </c>
      <c r="E71" s="218">
        <v>1548</v>
      </c>
      <c r="F71" s="216">
        <v>1289</v>
      </c>
      <c r="G71" s="218"/>
      <c r="H71" s="249"/>
      <c r="I71" s="218"/>
      <c r="J71" s="249"/>
      <c r="K71" s="218">
        <f>$E71-'Año 2016'!$I71</f>
        <v>119</v>
      </c>
      <c r="L71" s="216">
        <f>$F71-'Año 2016'!$J71</f>
        <v>78</v>
      </c>
      <c r="M71" s="357"/>
      <c r="N71" s="358"/>
    </row>
    <row r="72" spans="1:14" ht="17.25" customHeight="1" x14ac:dyDescent="0.2">
      <c r="A72" s="125">
        <v>68</v>
      </c>
      <c r="B72" s="361" t="s">
        <v>274</v>
      </c>
      <c r="C72" s="215">
        <v>2235</v>
      </c>
      <c r="D72" s="217">
        <v>745</v>
      </c>
      <c r="E72" s="218">
        <v>2306</v>
      </c>
      <c r="F72" s="216">
        <v>777</v>
      </c>
      <c r="G72" s="218"/>
      <c r="H72" s="249"/>
      <c r="I72" s="218"/>
      <c r="J72" s="249"/>
      <c r="K72" s="218">
        <f>$E72-'Año 2016'!$I72</f>
        <v>161</v>
      </c>
      <c r="L72" s="216">
        <f>$F72-'Año 2016'!$J72</f>
        <v>66</v>
      </c>
      <c r="M72" s="357"/>
      <c r="N72" s="358"/>
    </row>
    <row r="73" spans="1:14" ht="17.25" customHeight="1" x14ac:dyDescent="0.2">
      <c r="A73" s="125">
        <v>69</v>
      </c>
      <c r="B73" s="361" t="s">
        <v>280</v>
      </c>
      <c r="C73" s="215">
        <v>2560</v>
      </c>
      <c r="D73" s="217">
        <v>568</v>
      </c>
      <c r="E73" s="218">
        <v>2615</v>
      </c>
      <c r="F73" s="216">
        <v>581</v>
      </c>
      <c r="G73" s="218"/>
      <c r="H73" s="249"/>
      <c r="I73" s="218"/>
      <c r="J73" s="249"/>
      <c r="K73" s="218">
        <f>$E73-'Año 2016'!$I73</f>
        <v>125</v>
      </c>
      <c r="L73" s="216">
        <f>$F73-'Año 2016'!$J73</f>
        <v>34</v>
      </c>
      <c r="M73" s="357"/>
      <c r="N73" s="358"/>
    </row>
    <row r="74" spans="1:14" ht="17.25" customHeight="1" x14ac:dyDescent="0.2">
      <c r="A74" s="125">
        <v>70</v>
      </c>
      <c r="B74" s="361" t="s">
        <v>351</v>
      </c>
      <c r="C74" s="215">
        <v>15712</v>
      </c>
      <c r="D74" s="217">
        <v>1920</v>
      </c>
      <c r="E74" s="218">
        <v>17457</v>
      </c>
      <c r="F74" s="216">
        <v>2029</v>
      </c>
      <c r="G74" s="218"/>
      <c r="H74" s="249"/>
      <c r="I74" s="218"/>
      <c r="J74" s="249"/>
      <c r="K74" s="218">
        <f>$E74-'Año 2016'!$I74</f>
        <v>3765</v>
      </c>
      <c r="L74" s="216">
        <f>$F74-'Año 2016'!$J74</f>
        <v>242</v>
      </c>
      <c r="M74" s="357"/>
      <c r="N74" s="358"/>
    </row>
    <row r="75" spans="1:14" ht="17.25" customHeight="1" x14ac:dyDescent="0.2">
      <c r="A75" s="125">
        <v>71</v>
      </c>
      <c r="B75" s="361" t="s">
        <v>352</v>
      </c>
      <c r="C75" s="215">
        <v>3844</v>
      </c>
      <c r="D75" s="217">
        <v>505</v>
      </c>
      <c r="E75" s="218">
        <v>4121</v>
      </c>
      <c r="F75" s="216">
        <v>526</v>
      </c>
      <c r="G75" s="218"/>
      <c r="H75" s="249"/>
      <c r="I75" s="218"/>
      <c r="J75" s="249"/>
      <c r="K75" s="218">
        <f>$E75-'Año 2016'!$I75</f>
        <v>534</v>
      </c>
      <c r="L75" s="216">
        <f>$F75-'Año 2016'!$J75</f>
        <v>53</v>
      </c>
      <c r="M75" s="357"/>
      <c r="N75" s="358"/>
    </row>
    <row r="76" spans="1:14" ht="17.25" customHeight="1" x14ac:dyDescent="0.2">
      <c r="A76" s="125">
        <v>72</v>
      </c>
      <c r="B76" s="361" t="s">
        <v>353</v>
      </c>
      <c r="C76" s="215">
        <v>3177</v>
      </c>
      <c r="D76" s="217">
        <v>630</v>
      </c>
      <c r="E76" s="218">
        <v>3336</v>
      </c>
      <c r="F76" s="216">
        <v>668</v>
      </c>
      <c r="G76" s="218"/>
      <c r="H76" s="249"/>
      <c r="I76" s="218"/>
      <c r="J76" s="249"/>
      <c r="K76" s="218">
        <f>$E76-'Año 2016'!$I76</f>
        <v>395</v>
      </c>
      <c r="L76" s="216">
        <f>$F76-'Año 2016'!$J76</f>
        <v>74</v>
      </c>
      <c r="M76" s="357"/>
      <c r="N76" s="358"/>
    </row>
    <row r="77" spans="1:14" ht="17.25" customHeight="1" x14ac:dyDescent="0.2">
      <c r="A77" s="125">
        <v>73</v>
      </c>
      <c r="B77" s="361" t="s">
        <v>354</v>
      </c>
      <c r="C77" s="215">
        <v>304</v>
      </c>
      <c r="D77" s="217">
        <v>43</v>
      </c>
      <c r="E77" s="218">
        <v>318</v>
      </c>
      <c r="F77" s="216">
        <v>45</v>
      </c>
      <c r="G77" s="218"/>
      <c r="H77" s="249"/>
      <c r="I77" s="218"/>
      <c r="J77" s="249"/>
      <c r="K77" s="218">
        <f>$E77-'Año 2016'!$I77</f>
        <v>34</v>
      </c>
      <c r="L77" s="216">
        <f>$F77-'Año 2016'!$J77</f>
        <v>4</v>
      </c>
      <c r="M77" s="357"/>
      <c r="N77" s="358"/>
    </row>
    <row r="78" spans="1:14" ht="28.5" customHeight="1" x14ac:dyDescent="0.2">
      <c r="A78" s="125">
        <v>74</v>
      </c>
      <c r="B78" s="361" t="s">
        <v>355</v>
      </c>
      <c r="C78" s="215">
        <v>4197</v>
      </c>
      <c r="D78" s="217">
        <v>518</v>
      </c>
      <c r="E78" s="218">
        <v>4448</v>
      </c>
      <c r="F78" s="216">
        <v>560</v>
      </c>
      <c r="G78" s="218"/>
      <c r="H78" s="249"/>
      <c r="I78" s="218"/>
      <c r="J78" s="249"/>
      <c r="K78" s="218">
        <f>$E78-'Año 2016'!$I78</f>
        <v>531</v>
      </c>
      <c r="L78" s="216">
        <f>$F78-'Año 2016'!$J78</f>
        <v>86</v>
      </c>
      <c r="M78" s="357"/>
      <c r="N78" s="358"/>
    </row>
    <row r="79" spans="1:14" ht="17.25" customHeight="1" x14ac:dyDescent="0.2">
      <c r="A79" s="125">
        <v>75</v>
      </c>
      <c r="B79" s="361" t="s">
        <v>356</v>
      </c>
      <c r="C79" s="215">
        <v>15845</v>
      </c>
      <c r="D79" s="217">
        <v>14414</v>
      </c>
      <c r="E79" s="218">
        <v>16422</v>
      </c>
      <c r="F79" s="216">
        <v>15209</v>
      </c>
      <c r="G79" s="218"/>
      <c r="H79" s="249"/>
      <c r="I79" s="218"/>
      <c r="J79" s="249"/>
      <c r="K79" s="218">
        <f>$E79-'Año 2016'!$I79</f>
        <v>1083</v>
      </c>
      <c r="L79" s="216">
        <f>$F79-'Año 2016'!$J79</f>
        <v>1501</v>
      </c>
      <c r="M79" s="357"/>
      <c r="N79" s="358"/>
    </row>
    <row r="80" spans="1:14" ht="17.25" customHeight="1" x14ac:dyDescent="0.2">
      <c r="A80" s="125">
        <v>76</v>
      </c>
      <c r="B80" s="361" t="s">
        <v>357</v>
      </c>
      <c r="C80" s="215">
        <v>371901</v>
      </c>
      <c r="D80" s="217">
        <v>60347</v>
      </c>
      <c r="E80" s="218">
        <v>389961</v>
      </c>
      <c r="F80" s="216">
        <v>63210</v>
      </c>
      <c r="G80" s="218"/>
      <c r="H80" s="249"/>
      <c r="I80" s="218"/>
      <c r="J80" s="249"/>
      <c r="K80" s="218">
        <f>$E80-'Año 2016'!$I80</f>
        <v>40428</v>
      </c>
      <c r="L80" s="216">
        <f>$F80-'Año 2016'!$J80</f>
        <v>5900</v>
      </c>
      <c r="M80" s="357"/>
      <c r="N80" s="358"/>
    </row>
    <row r="81" spans="1:16" s="150" customFormat="1" ht="17.25" customHeight="1" x14ac:dyDescent="0.2">
      <c r="A81" s="125">
        <v>77</v>
      </c>
      <c r="B81" s="361" t="s">
        <v>358</v>
      </c>
      <c r="C81" s="215">
        <v>316</v>
      </c>
      <c r="D81" s="217">
        <v>107</v>
      </c>
      <c r="E81" s="218">
        <v>356</v>
      </c>
      <c r="F81" s="216">
        <v>117</v>
      </c>
      <c r="G81" s="218"/>
      <c r="H81" s="249"/>
      <c r="I81" s="218"/>
      <c r="J81" s="249"/>
      <c r="K81" s="218">
        <f>$E81-'Año 2016'!$I81</f>
        <v>80</v>
      </c>
      <c r="L81" s="216">
        <f>$F81-'Año 2016'!$J81</f>
        <v>18</v>
      </c>
      <c r="M81" s="357"/>
      <c r="N81" s="358"/>
    </row>
    <row r="82" spans="1:16" ht="17.25" customHeight="1" x14ac:dyDescent="0.2">
      <c r="A82" s="125">
        <v>78</v>
      </c>
      <c r="B82" s="361" t="s">
        <v>359</v>
      </c>
      <c r="C82" s="215">
        <v>8387</v>
      </c>
      <c r="D82" s="217">
        <v>2346</v>
      </c>
      <c r="E82" s="218">
        <v>8671</v>
      </c>
      <c r="F82" s="216">
        <v>2441</v>
      </c>
      <c r="G82" s="218"/>
      <c r="H82" s="249"/>
      <c r="I82" s="218"/>
      <c r="J82" s="249"/>
      <c r="K82" s="218">
        <f>$E82-'Año 2016'!$I82</f>
        <v>661</v>
      </c>
      <c r="L82" s="216">
        <f>$F82-'Año 2016'!$J82</f>
        <v>198</v>
      </c>
      <c r="M82" s="357"/>
      <c r="N82" s="358"/>
    </row>
    <row r="83" spans="1:16" ht="29.25" customHeight="1" x14ac:dyDescent="0.2">
      <c r="A83" s="125">
        <v>79</v>
      </c>
      <c r="B83" s="361" t="s">
        <v>360</v>
      </c>
      <c r="C83" s="215">
        <v>3013</v>
      </c>
      <c r="D83" s="217">
        <v>284</v>
      </c>
      <c r="E83" s="218">
        <v>3136</v>
      </c>
      <c r="F83" s="216">
        <v>297</v>
      </c>
      <c r="G83" s="218"/>
      <c r="H83" s="249"/>
      <c r="I83" s="218"/>
      <c r="J83" s="249"/>
      <c r="K83" s="218">
        <f>$E83-'Año 2016'!$I83</f>
        <v>284</v>
      </c>
      <c r="L83" s="216">
        <f>$F83-'Año 2016'!$J83</f>
        <v>24</v>
      </c>
      <c r="M83" s="357"/>
      <c r="N83" s="358"/>
    </row>
    <row r="84" spans="1:16" ht="17.25" customHeight="1" x14ac:dyDescent="0.2">
      <c r="A84" s="125">
        <v>80</v>
      </c>
      <c r="B84" s="361" t="s">
        <v>361</v>
      </c>
      <c r="C84" s="215">
        <v>74084</v>
      </c>
      <c r="D84" s="217">
        <v>17227</v>
      </c>
      <c r="E84" s="218">
        <v>81320</v>
      </c>
      <c r="F84" s="216">
        <v>18689</v>
      </c>
      <c r="G84" s="218"/>
      <c r="H84" s="249"/>
      <c r="I84" s="218"/>
      <c r="J84" s="249"/>
      <c r="K84" s="218">
        <f>$E84-'Año 2016'!$I84</f>
        <v>14296</v>
      </c>
      <c r="L84" s="216">
        <f>$F84-'Año 2016'!$J84</f>
        <v>2746</v>
      </c>
      <c r="M84" s="357"/>
      <c r="N84" s="358"/>
    </row>
    <row r="85" spans="1:16" ht="17.25" customHeight="1" thickBot="1" x14ac:dyDescent="0.25">
      <c r="A85" s="255">
        <v>0</v>
      </c>
      <c r="B85" s="362" t="s">
        <v>159</v>
      </c>
      <c r="C85" s="218"/>
      <c r="D85" s="216"/>
      <c r="E85" s="215"/>
      <c r="F85" s="216"/>
      <c r="G85" s="218"/>
      <c r="H85" s="249"/>
      <c r="I85" s="218"/>
      <c r="J85" s="249"/>
      <c r="K85" s="218">
        <f>$E85-'Año 2016'!$I85</f>
        <v>0</v>
      </c>
      <c r="L85" s="216">
        <f>$F85-'Año 2016'!$J85</f>
        <v>0</v>
      </c>
      <c r="M85" s="357"/>
      <c r="N85" s="358"/>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0</v>
      </c>
      <c r="H86" s="221">
        <f t="shared" si="0"/>
        <v>0</v>
      </c>
      <c r="I86" s="223">
        <f t="shared" si="0"/>
        <v>0</v>
      </c>
      <c r="J86" s="251">
        <f t="shared" si="0"/>
        <v>0</v>
      </c>
      <c r="K86" s="223">
        <f>SUM(K5:K85)</f>
        <v>1543495</v>
      </c>
      <c r="L86" s="221">
        <f t="shared" si="0"/>
        <v>88002</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30" t="s">
        <v>160</v>
      </c>
      <c r="C90" s="430"/>
      <c r="D90" s="430"/>
      <c r="E90" s="430"/>
      <c r="F90" s="430"/>
      <c r="G90" s="430"/>
      <c r="H90" s="430"/>
      <c r="I90" s="430"/>
      <c r="J90" s="430"/>
      <c r="K90" s="430"/>
      <c r="L90" s="430"/>
      <c r="M90" s="357"/>
      <c r="N90" s="358"/>
      <c r="O90" s="401" t="s">
        <v>67</v>
      </c>
      <c r="P90" s="402"/>
    </row>
    <row r="91" spans="1:16" x14ac:dyDescent="0.2">
      <c r="B91" s="430" t="s">
        <v>163</v>
      </c>
      <c r="C91" s="430"/>
      <c r="D91" s="430"/>
      <c r="E91" s="430"/>
      <c r="F91" s="430"/>
      <c r="G91" s="430"/>
      <c r="H91" s="430"/>
      <c r="I91" s="430"/>
      <c r="J91" s="430"/>
      <c r="K91" s="430"/>
      <c r="L91" s="430"/>
      <c r="M91" s="357"/>
      <c r="N91" s="358"/>
    </row>
    <row r="92" spans="1:16" x14ac:dyDescent="0.2">
      <c r="B92" s="430" t="s">
        <v>371</v>
      </c>
      <c r="C92" s="430"/>
      <c r="D92" s="430"/>
      <c r="E92" s="430"/>
      <c r="F92" s="430"/>
      <c r="G92" s="430"/>
      <c r="H92" s="430"/>
      <c r="I92" s="430"/>
      <c r="J92" s="430"/>
      <c r="K92" s="430"/>
      <c r="L92" s="430"/>
      <c r="M92" s="357"/>
      <c r="N92" s="358"/>
    </row>
    <row r="93" spans="1:16" x14ac:dyDescent="0.2">
      <c r="B93" s="254" t="s">
        <v>416</v>
      </c>
      <c r="M93" s="357"/>
      <c r="N93" s="358"/>
    </row>
    <row r="94" spans="1:16" x14ac:dyDescent="0.2">
      <c r="B94" s="254" t="s">
        <v>408</v>
      </c>
      <c r="M94" s="357"/>
      <c r="N94" s="358"/>
    </row>
    <row r="95" spans="1:16" x14ac:dyDescent="0.2">
      <c r="B95" s="354" t="s">
        <v>346</v>
      </c>
      <c r="C95" s="354"/>
      <c r="D95" s="354"/>
      <c r="E95" s="321"/>
      <c r="F95" s="321"/>
      <c r="M95" s="357"/>
      <c r="N95" s="358"/>
    </row>
    <row r="96" spans="1:16" x14ac:dyDescent="0.2">
      <c r="B96" s="254" t="s">
        <v>350</v>
      </c>
      <c r="M96" s="357"/>
      <c r="N96" s="358"/>
    </row>
    <row r="99" spans="1:13" ht="14.25" x14ac:dyDescent="0.2">
      <c r="A99" s="231"/>
      <c r="B99" s="231"/>
      <c r="C99" s="232"/>
      <c r="D99" s="233"/>
      <c r="E99" s="233"/>
      <c r="F99" s="233"/>
      <c r="G99" s="233"/>
      <c r="H99" s="233"/>
      <c r="I99" s="233"/>
      <c r="J99" s="233"/>
      <c r="K99" s="233"/>
      <c r="L99" s="233"/>
      <c r="M99" s="359"/>
    </row>
    <row r="100" spans="1:13" ht="14.25" x14ac:dyDescent="0.2">
      <c r="A100" s="231"/>
      <c r="B100" s="231"/>
      <c r="C100" s="232"/>
      <c r="D100" s="233"/>
      <c r="E100" s="233"/>
      <c r="F100" s="233"/>
      <c r="G100" s="233"/>
      <c r="H100" s="233"/>
      <c r="I100" s="233"/>
      <c r="J100" s="233"/>
      <c r="K100" s="233"/>
      <c r="L100" s="233"/>
      <c r="M100" s="359"/>
    </row>
    <row r="101" spans="1:13" ht="14.25" x14ac:dyDescent="0.2">
      <c r="A101" s="231"/>
      <c r="B101" s="231"/>
      <c r="C101" s="232"/>
      <c r="D101" s="233"/>
      <c r="E101" s="233"/>
      <c r="F101" s="233"/>
      <c r="G101" s="233"/>
      <c r="H101" s="233"/>
      <c r="I101" s="233"/>
      <c r="J101" s="233"/>
      <c r="K101" s="233"/>
      <c r="L101" s="233"/>
      <c r="M101" s="359"/>
    </row>
    <row r="102" spans="1:13" ht="14.25" x14ac:dyDescent="0.2">
      <c r="A102" s="231"/>
      <c r="B102" s="231"/>
      <c r="C102" s="232"/>
      <c r="D102" s="233"/>
      <c r="E102" s="233"/>
      <c r="F102" s="233"/>
      <c r="G102" s="233"/>
      <c r="H102" s="233"/>
      <c r="I102" s="233"/>
      <c r="J102" s="233"/>
      <c r="K102" s="233"/>
      <c r="L102" s="233"/>
      <c r="M102" s="359"/>
    </row>
    <row r="103" spans="1:13" ht="14.25" x14ac:dyDescent="0.2">
      <c r="A103" s="231"/>
      <c r="B103" s="231"/>
      <c r="C103" s="232"/>
      <c r="D103" s="233"/>
      <c r="E103" s="233"/>
      <c r="F103" s="233"/>
      <c r="G103" s="233"/>
      <c r="H103" s="233"/>
      <c r="I103" s="233"/>
      <c r="J103" s="233"/>
      <c r="K103" s="233"/>
      <c r="L103" s="233"/>
      <c r="M103" s="359"/>
    </row>
    <row r="104" spans="1:13" ht="14.25" x14ac:dyDescent="0.2">
      <c r="A104" s="231"/>
      <c r="B104" s="231"/>
      <c r="C104" s="232"/>
      <c r="D104" s="233"/>
      <c r="E104" s="233"/>
      <c r="F104" s="233"/>
      <c r="G104" s="233"/>
      <c r="H104" s="233"/>
      <c r="I104" s="233"/>
      <c r="J104" s="233"/>
      <c r="K104" s="233"/>
      <c r="L104" s="233"/>
      <c r="M104" s="359"/>
    </row>
    <row r="105" spans="1:13" ht="14.25" x14ac:dyDescent="0.2">
      <c r="A105" s="231"/>
      <c r="B105" s="231"/>
      <c r="C105" s="232"/>
      <c r="D105" s="233"/>
      <c r="E105" s="233"/>
      <c r="F105" s="233"/>
      <c r="G105" s="233"/>
      <c r="H105" s="233"/>
      <c r="I105" s="233"/>
      <c r="J105" s="233"/>
      <c r="K105" s="233"/>
      <c r="L105" s="233"/>
      <c r="M105" s="359"/>
    </row>
    <row r="106" spans="1:13" ht="14.25" x14ac:dyDescent="0.2">
      <c r="A106" s="231"/>
      <c r="B106" s="231"/>
      <c r="C106" s="232"/>
      <c r="D106" s="233"/>
      <c r="E106" s="233"/>
      <c r="F106" s="233"/>
      <c r="G106" s="233"/>
      <c r="H106" s="233"/>
      <c r="I106" s="233"/>
      <c r="J106" s="233"/>
      <c r="K106" s="233"/>
      <c r="L106" s="233"/>
      <c r="M106" s="359"/>
    </row>
    <row r="107" spans="1:13" ht="14.25" x14ac:dyDescent="0.2">
      <c r="A107" s="231"/>
      <c r="B107" s="231"/>
      <c r="C107" s="232"/>
      <c r="D107" s="233"/>
      <c r="E107" s="233"/>
      <c r="F107" s="233"/>
      <c r="G107" s="233"/>
      <c r="H107" s="233"/>
      <c r="I107" s="233"/>
      <c r="J107" s="233"/>
      <c r="K107" s="233"/>
      <c r="L107" s="233"/>
      <c r="M107" s="359"/>
    </row>
    <row r="108" spans="1:13" ht="14.25" x14ac:dyDescent="0.2">
      <c r="A108" s="231"/>
      <c r="B108" s="231"/>
      <c r="C108" s="232"/>
      <c r="D108" s="233"/>
      <c r="E108" s="233"/>
      <c r="F108" s="233"/>
      <c r="G108" s="233"/>
      <c r="H108" s="233"/>
      <c r="I108" s="233"/>
      <c r="J108" s="233"/>
      <c r="K108" s="233"/>
      <c r="L108" s="233"/>
      <c r="M108" s="359"/>
    </row>
    <row r="109" spans="1:13" ht="14.25" x14ac:dyDescent="0.2">
      <c r="A109" s="231"/>
      <c r="B109" s="231"/>
      <c r="C109" s="232"/>
      <c r="D109" s="233"/>
      <c r="E109" s="233"/>
      <c r="F109" s="233"/>
      <c r="G109" s="233"/>
      <c r="H109" s="233"/>
      <c r="I109" s="233"/>
      <c r="J109" s="233"/>
      <c r="K109" s="233"/>
      <c r="L109" s="233"/>
      <c r="M109" s="359"/>
    </row>
    <row r="110" spans="1:13" ht="14.25" x14ac:dyDescent="0.2">
      <c r="A110" s="231"/>
      <c r="B110" s="231"/>
      <c r="C110" s="232"/>
      <c r="D110" s="233"/>
      <c r="E110" s="233"/>
      <c r="F110" s="233"/>
      <c r="G110" s="233"/>
      <c r="H110" s="233"/>
      <c r="I110" s="233"/>
      <c r="J110" s="233"/>
      <c r="K110" s="233"/>
      <c r="L110" s="233"/>
      <c r="M110" s="359"/>
    </row>
    <row r="111" spans="1:13" ht="14.25" x14ac:dyDescent="0.2">
      <c r="A111" s="231"/>
      <c r="B111" s="231"/>
      <c r="C111" s="232"/>
      <c r="D111" s="233"/>
      <c r="E111" s="233"/>
      <c r="F111" s="233"/>
      <c r="G111" s="233"/>
      <c r="H111" s="233"/>
      <c r="I111" s="233"/>
      <c r="J111" s="233"/>
      <c r="K111" s="233"/>
      <c r="L111" s="233"/>
      <c r="M111" s="359"/>
    </row>
    <row r="112" spans="1:13"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x14ac:dyDescent="0.2">
      <c r="A130" s="118"/>
      <c r="B130" s="118"/>
      <c r="C130" s="118"/>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7" priority="2" operator="greaterThan">
      <formula>0.2</formula>
    </cfRule>
  </conditionalFormatting>
  <conditionalFormatting sqref="M5:N86 M6:M96">
    <cfRule type="cellIs" dxfId="6"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K95"/>
  <sheetViews>
    <sheetView showGridLines="0" zoomScale="75" zoomScaleNormal="75" workbookViewId="0">
      <pane xSplit="2" ySplit="3" topLeftCell="BW4" activePane="bottomRight" state="frozen"/>
      <selection pane="topRight" activeCell="C1" sqref="C1"/>
      <selection pane="bottomLeft" activeCell="A4" sqref="A4"/>
      <selection pane="bottomRight" activeCell="CI4" sqref="CI4:CJ4"/>
    </sheetView>
  </sheetViews>
  <sheetFormatPr baseColWidth="10" defaultColWidth="11.42578125" defaultRowHeight="12.75" x14ac:dyDescent="0.2"/>
  <cols>
    <col min="1" max="1" width="4.7109375" style="122" customWidth="1"/>
    <col min="2" max="2" width="75.285156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6" width="11.42578125" style="150"/>
    <col min="87" max="16384" width="11.42578125" style="122"/>
  </cols>
  <sheetData>
    <row r="1" spans="1:89" ht="43.5" customHeight="1" thickBot="1" x14ac:dyDescent="0.25">
      <c r="A1" s="432"/>
      <c r="B1" s="434" t="s">
        <v>0</v>
      </c>
      <c r="C1" s="406" t="s">
        <v>166</v>
      </c>
      <c r="D1" s="407"/>
      <c r="E1" s="406" t="s">
        <v>165</v>
      </c>
      <c r="F1" s="419"/>
      <c r="G1" s="420" t="s">
        <v>295</v>
      </c>
      <c r="H1" s="419"/>
      <c r="I1" s="406" t="s">
        <v>167</v>
      </c>
      <c r="J1" s="419"/>
      <c r="K1" s="406" t="s">
        <v>168</v>
      </c>
      <c r="L1" s="419"/>
      <c r="M1" s="406" t="s">
        <v>173</v>
      </c>
      <c r="N1" s="419"/>
      <c r="O1" s="406" t="s">
        <v>174</v>
      </c>
      <c r="P1" s="419"/>
      <c r="Q1" s="406" t="s">
        <v>175</v>
      </c>
      <c r="R1" s="419"/>
      <c r="S1" s="406" t="s">
        <v>176</v>
      </c>
      <c r="T1" s="419"/>
      <c r="U1" s="420" t="s">
        <v>212</v>
      </c>
      <c r="V1" s="419"/>
      <c r="W1" s="406" t="s">
        <v>178</v>
      </c>
      <c r="X1" s="419"/>
      <c r="Y1" s="406" t="s">
        <v>179</v>
      </c>
      <c r="Z1" s="419"/>
      <c r="AA1" s="406" t="s">
        <v>180</v>
      </c>
      <c r="AB1" s="419"/>
      <c r="AC1" s="420" t="s">
        <v>195</v>
      </c>
      <c r="AD1" s="419"/>
      <c r="AE1" s="420" t="s">
        <v>228</v>
      </c>
      <c r="AF1" s="419"/>
      <c r="AG1" s="420" t="s">
        <v>236</v>
      </c>
      <c r="AH1" s="419"/>
      <c r="AI1" s="420" t="s">
        <v>237</v>
      </c>
      <c r="AJ1" s="419"/>
      <c r="AK1" s="420" t="s">
        <v>238</v>
      </c>
      <c r="AL1" s="419"/>
      <c r="AM1" s="420" t="s">
        <v>239</v>
      </c>
      <c r="AN1" s="431"/>
      <c r="AO1" s="420" t="s">
        <v>300</v>
      </c>
      <c r="AP1" s="431"/>
      <c r="AQ1" s="420" t="s">
        <v>301</v>
      </c>
      <c r="AR1" s="431"/>
      <c r="AS1" s="420" t="s">
        <v>328</v>
      </c>
      <c r="AT1" s="431"/>
      <c r="AU1" s="420" t="s">
        <v>333</v>
      </c>
      <c r="AV1" s="431"/>
      <c r="AW1" s="420" t="s">
        <v>335</v>
      </c>
      <c r="AX1" s="431"/>
      <c r="AY1" s="420" t="s">
        <v>342</v>
      </c>
      <c r="AZ1" s="431"/>
      <c r="BA1" s="420" t="s">
        <v>362</v>
      </c>
      <c r="BB1" s="431"/>
      <c r="BC1" s="420" t="s">
        <v>364</v>
      </c>
      <c r="BD1" s="431"/>
      <c r="BE1" s="420" t="s">
        <v>372</v>
      </c>
      <c r="BF1" s="431"/>
      <c r="BG1" s="420" t="s">
        <v>373</v>
      </c>
      <c r="BH1" s="431"/>
      <c r="BI1" s="420" t="s">
        <v>377</v>
      </c>
      <c r="BJ1" s="431"/>
      <c r="BK1" s="420" t="s">
        <v>378</v>
      </c>
      <c r="BL1" s="431"/>
      <c r="BM1" s="420" t="s">
        <v>382</v>
      </c>
      <c r="BN1" s="431"/>
      <c r="BO1" s="420" t="s">
        <v>385</v>
      </c>
      <c r="BP1" s="431"/>
      <c r="BQ1" s="420" t="s">
        <v>389</v>
      </c>
      <c r="BR1" s="431"/>
      <c r="BS1" s="420" t="s">
        <v>391</v>
      </c>
      <c r="BT1" s="431"/>
      <c r="BU1" s="425" t="s">
        <v>410</v>
      </c>
      <c r="BV1" s="419"/>
      <c r="BW1" s="420" t="s">
        <v>411</v>
      </c>
      <c r="BX1" s="419"/>
      <c r="BY1" s="420" t="s">
        <v>412</v>
      </c>
      <c r="BZ1" s="419"/>
      <c r="CA1" s="420" t="s">
        <v>413</v>
      </c>
      <c r="CB1" s="419"/>
      <c r="CC1" s="420" t="s">
        <v>439</v>
      </c>
      <c r="CD1" s="419"/>
      <c r="CE1" s="420" t="s">
        <v>469</v>
      </c>
      <c r="CF1" s="419"/>
    </row>
    <row r="2" spans="1:89" x14ac:dyDescent="0.2">
      <c r="A2" s="432"/>
      <c r="B2" s="435"/>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K2" s="191"/>
    </row>
    <row r="3" spans="1:89" ht="14.25" customHeight="1" thickBot="1" x14ac:dyDescent="0.25">
      <c r="A3" s="433"/>
      <c r="B3" s="436"/>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75">
        <v>42369</v>
      </c>
      <c r="BU3" s="174">
        <v>42461</v>
      </c>
      <c r="BV3" s="238">
        <v>42461</v>
      </c>
      <c r="BW3" s="102">
        <v>42552</v>
      </c>
      <c r="BX3" s="238">
        <v>42552</v>
      </c>
      <c r="BY3" s="102">
        <v>42643</v>
      </c>
      <c r="BZ3" s="102">
        <v>42643</v>
      </c>
      <c r="CA3" s="102">
        <v>42734</v>
      </c>
      <c r="CB3" s="375">
        <v>42734</v>
      </c>
      <c r="CC3" s="102">
        <v>42825</v>
      </c>
      <c r="CD3" s="375">
        <v>42825</v>
      </c>
      <c r="CE3" s="102">
        <v>42916</v>
      </c>
      <c r="CF3" s="375">
        <v>42916</v>
      </c>
    </row>
    <row r="4" spans="1:89"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81">
        <v>25300</v>
      </c>
      <c r="AT4" s="378">
        <v>2315</v>
      </c>
      <c r="AU4" s="381">
        <v>26405</v>
      </c>
      <c r="AV4" s="378">
        <v>2389</v>
      </c>
      <c r="AW4" s="385">
        <v>27243</v>
      </c>
      <c r="AX4" s="107">
        <v>2450</v>
      </c>
      <c r="AY4" s="381">
        <v>28076</v>
      </c>
      <c r="AZ4" s="380">
        <v>2500</v>
      </c>
      <c r="BA4" s="381">
        <v>29199</v>
      </c>
      <c r="BB4" s="378">
        <v>2567</v>
      </c>
      <c r="BC4" s="381">
        <v>30286</v>
      </c>
      <c r="BD4" s="378">
        <v>2648</v>
      </c>
      <c r="BE4" s="106">
        <v>31247</v>
      </c>
      <c r="BF4" s="382">
        <v>2727</v>
      </c>
      <c r="BG4" s="381">
        <v>32300</v>
      </c>
      <c r="BH4" s="380">
        <v>2817</v>
      </c>
      <c r="BI4" s="381">
        <v>33381</v>
      </c>
      <c r="BJ4" s="378">
        <v>2953</v>
      </c>
      <c r="BK4" s="381">
        <v>34399</v>
      </c>
      <c r="BL4" s="378">
        <v>3027</v>
      </c>
      <c r="BM4" s="106">
        <v>35500</v>
      </c>
      <c r="BN4" s="382">
        <v>3106</v>
      </c>
      <c r="BO4" s="381">
        <v>36572</v>
      </c>
      <c r="BP4" s="380">
        <v>3196</v>
      </c>
      <c r="BQ4" s="381">
        <v>37774</v>
      </c>
      <c r="BR4" s="378">
        <v>3301</v>
      </c>
      <c r="BS4" s="381">
        <v>38878</v>
      </c>
      <c r="BT4" s="377">
        <v>3410</v>
      </c>
      <c r="BU4" s="385">
        <v>39939</v>
      </c>
      <c r="BV4" s="382">
        <v>3480</v>
      </c>
      <c r="BW4" s="381">
        <v>41160</v>
      </c>
      <c r="BX4" s="380">
        <v>3588</v>
      </c>
      <c r="BY4" s="381">
        <v>42339</v>
      </c>
      <c r="BZ4" s="378">
        <v>3703</v>
      </c>
      <c r="CA4" s="381">
        <v>43385</v>
      </c>
      <c r="CB4" s="377">
        <v>3813</v>
      </c>
      <c r="CC4" s="381">
        <v>44617</v>
      </c>
      <c r="CD4" s="377">
        <v>3894</v>
      </c>
      <c r="CE4" s="381">
        <v>45749</v>
      </c>
      <c r="CF4" s="377">
        <v>3994</v>
      </c>
      <c r="CG4" s="376"/>
      <c r="CH4" s="376"/>
      <c r="CI4" s="401" t="s">
        <v>67</v>
      </c>
      <c r="CJ4" s="402"/>
    </row>
    <row r="5" spans="1:89"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334">
        <v>3839</v>
      </c>
      <c r="BU5" s="209">
        <v>74172</v>
      </c>
      <c r="BV5" s="246">
        <v>3936</v>
      </c>
      <c r="BW5" s="110">
        <v>75845</v>
      </c>
      <c r="BX5" s="112">
        <v>4049</v>
      </c>
      <c r="BY5" s="110">
        <v>77421</v>
      </c>
      <c r="BZ5" s="246">
        <v>4154</v>
      </c>
      <c r="CA5" s="110">
        <v>78760</v>
      </c>
      <c r="CB5" s="334">
        <v>4250</v>
      </c>
      <c r="CC5" s="110">
        <v>80139</v>
      </c>
      <c r="CD5" s="334">
        <v>4312</v>
      </c>
      <c r="CE5" s="110">
        <v>81297</v>
      </c>
      <c r="CF5" s="334">
        <v>4415</v>
      </c>
      <c r="CG5" s="247"/>
      <c r="CH5" s="247"/>
    </row>
    <row r="6" spans="1:89"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334">
        <v>14377</v>
      </c>
      <c r="BU6" s="209">
        <v>3037937</v>
      </c>
      <c r="BV6" s="111">
        <v>14739</v>
      </c>
      <c r="BW6" s="110">
        <v>3228000</v>
      </c>
      <c r="BX6" s="112">
        <v>15162</v>
      </c>
      <c r="BY6" s="110">
        <v>3391019</v>
      </c>
      <c r="BZ6" s="246">
        <v>15566</v>
      </c>
      <c r="CA6" s="110">
        <v>3522843</v>
      </c>
      <c r="CB6" s="334">
        <v>15920</v>
      </c>
      <c r="CC6" s="110">
        <v>3707328</v>
      </c>
      <c r="CD6" s="334">
        <v>16258</v>
      </c>
      <c r="CE6" s="110">
        <v>3879798</v>
      </c>
      <c r="CF6" s="334">
        <v>16618</v>
      </c>
      <c r="CG6" s="247"/>
      <c r="CH6" s="247"/>
    </row>
    <row r="7" spans="1:89"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334">
        <v>9016</v>
      </c>
      <c r="BU7" s="209">
        <v>157720</v>
      </c>
      <c r="BV7" s="111">
        <v>9398</v>
      </c>
      <c r="BW7" s="110">
        <v>162300</v>
      </c>
      <c r="BX7" s="112">
        <v>9785</v>
      </c>
      <c r="BY7" s="110">
        <v>166673</v>
      </c>
      <c r="BZ7" s="246">
        <v>10184</v>
      </c>
      <c r="CA7" s="110">
        <v>170917</v>
      </c>
      <c r="CB7" s="334">
        <v>10570</v>
      </c>
      <c r="CC7" s="110">
        <v>176083</v>
      </c>
      <c r="CD7" s="334">
        <v>10991</v>
      </c>
      <c r="CE7" s="110">
        <v>180207</v>
      </c>
      <c r="CF7" s="334">
        <v>11384</v>
      </c>
      <c r="CG7" s="247"/>
      <c r="CH7" s="247"/>
    </row>
    <row r="8" spans="1:89"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334">
        <v>10650</v>
      </c>
      <c r="BU8" s="209">
        <v>870326</v>
      </c>
      <c r="BV8" s="111">
        <v>10931</v>
      </c>
      <c r="BW8" s="110">
        <v>894045</v>
      </c>
      <c r="BX8" s="112">
        <v>11272</v>
      </c>
      <c r="BY8" s="110">
        <v>917606</v>
      </c>
      <c r="BZ8" s="246">
        <v>11649</v>
      </c>
      <c r="CA8" s="110">
        <v>936859</v>
      </c>
      <c r="CB8" s="334">
        <v>11974</v>
      </c>
      <c r="CC8" s="110">
        <v>960763</v>
      </c>
      <c r="CD8" s="334">
        <v>12316</v>
      </c>
      <c r="CE8" s="110">
        <v>980913</v>
      </c>
      <c r="CF8" s="334">
        <v>12660</v>
      </c>
      <c r="CG8" s="247"/>
      <c r="CH8" s="247"/>
    </row>
    <row r="9" spans="1:89"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334">
        <v>6719</v>
      </c>
      <c r="BU9" s="209">
        <v>10520</v>
      </c>
      <c r="BV9" s="111">
        <v>6807</v>
      </c>
      <c r="BW9" s="110">
        <v>10742</v>
      </c>
      <c r="BX9" s="112">
        <v>6910</v>
      </c>
      <c r="BY9" s="110">
        <v>10966</v>
      </c>
      <c r="BZ9" s="246">
        <v>7025</v>
      </c>
      <c r="CA9" s="110">
        <v>11164</v>
      </c>
      <c r="CB9" s="334">
        <v>7106</v>
      </c>
      <c r="CC9" s="110">
        <v>11415</v>
      </c>
      <c r="CD9" s="334">
        <v>7204</v>
      </c>
      <c r="CE9" s="110">
        <v>11699</v>
      </c>
      <c r="CF9" s="334">
        <v>7299</v>
      </c>
      <c r="CG9" s="247"/>
      <c r="CH9" s="247"/>
    </row>
    <row r="10" spans="1:89"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334">
        <v>103962</v>
      </c>
      <c r="BU10" s="209">
        <v>1182046</v>
      </c>
      <c r="BV10" s="111">
        <v>106529</v>
      </c>
      <c r="BW10" s="110">
        <v>1211423</v>
      </c>
      <c r="BX10" s="112">
        <v>109159</v>
      </c>
      <c r="BY10" s="110">
        <v>1240435</v>
      </c>
      <c r="BZ10" s="246">
        <v>111731</v>
      </c>
      <c r="CA10" s="110">
        <v>1260364</v>
      </c>
      <c r="CB10" s="334">
        <v>113933</v>
      </c>
      <c r="CC10" s="110">
        <v>1290377</v>
      </c>
      <c r="CD10" s="334">
        <v>116072</v>
      </c>
      <c r="CE10" s="110">
        <v>1315953</v>
      </c>
      <c r="CF10" s="334">
        <v>118162</v>
      </c>
      <c r="CG10" s="247"/>
      <c r="CH10" s="247"/>
    </row>
    <row r="11" spans="1:89"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334">
        <v>24500</v>
      </c>
      <c r="BU11" s="209">
        <v>113334</v>
      </c>
      <c r="BV11" s="111">
        <v>25194</v>
      </c>
      <c r="BW11" s="110">
        <v>116639</v>
      </c>
      <c r="BX11" s="112">
        <v>25987</v>
      </c>
      <c r="BY11" s="110">
        <v>120079</v>
      </c>
      <c r="BZ11" s="246">
        <v>26748</v>
      </c>
      <c r="CA11" s="110">
        <v>123369</v>
      </c>
      <c r="CB11" s="334">
        <v>27585</v>
      </c>
      <c r="CC11" s="110">
        <v>126788</v>
      </c>
      <c r="CD11" s="334">
        <v>28140</v>
      </c>
      <c r="CE11" s="110">
        <v>129874</v>
      </c>
      <c r="CF11" s="334">
        <v>28864</v>
      </c>
      <c r="CG11" s="247"/>
      <c r="CH11" s="247"/>
    </row>
    <row r="12" spans="1:89"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334">
        <v>336</v>
      </c>
      <c r="BU12" s="209">
        <v>8834</v>
      </c>
      <c r="BV12" s="111">
        <v>343</v>
      </c>
      <c r="BW12" s="110">
        <v>9033</v>
      </c>
      <c r="BX12" s="112">
        <v>349</v>
      </c>
      <c r="BY12" s="110">
        <v>9244</v>
      </c>
      <c r="BZ12" s="246">
        <v>362</v>
      </c>
      <c r="CA12" s="110">
        <v>9427</v>
      </c>
      <c r="CB12" s="334">
        <v>371</v>
      </c>
      <c r="CC12" s="110">
        <v>9634</v>
      </c>
      <c r="CD12" s="334">
        <v>377</v>
      </c>
      <c r="CE12" s="110">
        <v>9793</v>
      </c>
      <c r="CF12" s="334">
        <v>391</v>
      </c>
      <c r="CG12" s="247"/>
      <c r="CH12" s="247"/>
    </row>
    <row r="13" spans="1:89"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334">
        <v>1556</v>
      </c>
      <c r="BU13" s="209">
        <v>6817</v>
      </c>
      <c r="BV13" s="111">
        <v>1589</v>
      </c>
      <c r="BW13" s="110">
        <v>7009</v>
      </c>
      <c r="BX13" s="112">
        <v>1632</v>
      </c>
      <c r="BY13" s="110">
        <v>7204</v>
      </c>
      <c r="BZ13" s="246">
        <v>1662</v>
      </c>
      <c r="CA13" s="110">
        <v>7380</v>
      </c>
      <c r="CB13" s="334">
        <v>1701</v>
      </c>
      <c r="CC13" s="203">
        <v>7533</v>
      </c>
      <c r="CD13" s="334">
        <v>1741</v>
      </c>
      <c r="CE13" s="203">
        <v>7691</v>
      </c>
      <c r="CF13" s="334">
        <v>1772</v>
      </c>
      <c r="CG13" s="247"/>
      <c r="CH13" s="247"/>
    </row>
    <row r="14" spans="1:89"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334">
        <v>20473</v>
      </c>
      <c r="BU14" s="209">
        <v>599537</v>
      </c>
      <c r="BV14" s="111">
        <v>21053</v>
      </c>
      <c r="BW14" s="110">
        <v>616235</v>
      </c>
      <c r="BX14" s="112">
        <v>21660</v>
      </c>
      <c r="BY14" s="110">
        <v>632183</v>
      </c>
      <c r="BZ14" s="246">
        <v>22211</v>
      </c>
      <c r="CA14" s="110">
        <v>646554</v>
      </c>
      <c r="CB14" s="334">
        <v>22727</v>
      </c>
      <c r="CC14" s="203">
        <v>665313</v>
      </c>
      <c r="CD14" s="334">
        <v>23247</v>
      </c>
      <c r="CE14" s="203">
        <v>680100</v>
      </c>
      <c r="CF14" s="334">
        <v>23800</v>
      </c>
      <c r="CG14" s="247"/>
      <c r="CH14" s="247"/>
    </row>
    <row r="15" spans="1:89"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334">
        <v>1765</v>
      </c>
      <c r="BU15" s="209">
        <v>24433</v>
      </c>
      <c r="BV15" s="111">
        <v>1835</v>
      </c>
      <c r="BW15" s="110">
        <v>25238</v>
      </c>
      <c r="BX15" s="112">
        <v>1896</v>
      </c>
      <c r="BY15" s="110">
        <v>26031</v>
      </c>
      <c r="BZ15" s="246">
        <v>1978</v>
      </c>
      <c r="CA15" s="110">
        <v>26681</v>
      </c>
      <c r="CB15" s="334">
        <v>2054</v>
      </c>
      <c r="CC15" s="203">
        <v>27604</v>
      </c>
      <c r="CD15" s="334">
        <v>2144</v>
      </c>
      <c r="CE15" s="203">
        <v>28332</v>
      </c>
      <c r="CF15" s="334">
        <v>2203</v>
      </c>
      <c r="CG15" s="247"/>
      <c r="CH15" s="247"/>
    </row>
    <row r="16" spans="1:89"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334">
        <v>501</v>
      </c>
      <c r="BU16" s="209">
        <v>4103</v>
      </c>
      <c r="BV16" s="111">
        <v>517</v>
      </c>
      <c r="BW16" s="110">
        <v>4185</v>
      </c>
      <c r="BX16" s="112">
        <v>545</v>
      </c>
      <c r="BY16" s="110">
        <v>4287</v>
      </c>
      <c r="BZ16" s="246">
        <v>564</v>
      </c>
      <c r="CA16" s="110">
        <v>4374</v>
      </c>
      <c r="CB16" s="334">
        <v>578</v>
      </c>
      <c r="CC16" s="203">
        <v>4479</v>
      </c>
      <c r="CD16" s="334">
        <v>600</v>
      </c>
      <c r="CE16" s="203">
        <v>4561</v>
      </c>
      <c r="CF16" s="334">
        <v>622</v>
      </c>
      <c r="CG16" s="247"/>
      <c r="CH16" s="247"/>
    </row>
    <row r="17" spans="1:86"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334">
        <v>1305</v>
      </c>
      <c r="BU17" s="209">
        <v>11677</v>
      </c>
      <c r="BV17" s="111">
        <v>1337</v>
      </c>
      <c r="BW17" s="110">
        <v>11937</v>
      </c>
      <c r="BX17" s="112">
        <v>1369</v>
      </c>
      <c r="BY17" s="110">
        <v>12184</v>
      </c>
      <c r="BZ17" s="246">
        <v>1408</v>
      </c>
      <c r="CA17" s="110">
        <v>12390</v>
      </c>
      <c r="CB17" s="334">
        <v>1450</v>
      </c>
      <c r="CC17" s="203">
        <v>12665</v>
      </c>
      <c r="CD17" s="334">
        <v>1488</v>
      </c>
      <c r="CE17" s="203">
        <v>12889</v>
      </c>
      <c r="CF17" s="334">
        <v>1512</v>
      </c>
      <c r="CG17" s="247"/>
      <c r="CH17" s="247"/>
    </row>
    <row r="18" spans="1:86"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334">
        <v>2653</v>
      </c>
      <c r="BU18" s="209">
        <v>27774</v>
      </c>
      <c r="BV18" s="111">
        <v>2726</v>
      </c>
      <c r="BW18" s="110">
        <v>28480</v>
      </c>
      <c r="BX18" s="112">
        <v>2789</v>
      </c>
      <c r="BY18" s="110">
        <v>29222</v>
      </c>
      <c r="BZ18" s="246">
        <v>2874</v>
      </c>
      <c r="CA18" s="110">
        <v>29754</v>
      </c>
      <c r="CB18" s="334">
        <v>2953</v>
      </c>
      <c r="CC18" s="203">
        <v>30465</v>
      </c>
      <c r="CD18" s="334">
        <v>3029</v>
      </c>
      <c r="CE18" s="203">
        <v>31226</v>
      </c>
      <c r="CF18" s="334">
        <v>3108</v>
      </c>
      <c r="CG18" s="247"/>
      <c r="CH18" s="247"/>
    </row>
    <row r="19" spans="1:86"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334">
        <v>2805</v>
      </c>
      <c r="BU19" s="209">
        <v>16850</v>
      </c>
      <c r="BV19" s="111">
        <v>2870</v>
      </c>
      <c r="BW19" s="110">
        <v>17144</v>
      </c>
      <c r="BX19" s="112">
        <v>2948</v>
      </c>
      <c r="BY19" s="110">
        <v>17472</v>
      </c>
      <c r="BZ19" s="246">
        <v>3039</v>
      </c>
      <c r="CA19" s="110">
        <v>17714</v>
      </c>
      <c r="CB19" s="334">
        <v>3113</v>
      </c>
      <c r="CC19" s="203">
        <v>18067</v>
      </c>
      <c r="CD19" s="334">
        <v>3175</v>
      </c>
      <c r="CE19" s="203">
        <v>18359</v>
      </c>
      <c r="CF19" s="334">
        <v>3259</v>
      </c>
      <c r="CG19" s="247"/>
      <c r="CH19" s="247"/>
    </row>
    <row r="20" spans="1:86"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334">
        <v>3058</v>
      </c>
      <c r="BU20" s="209">
        <v>18306</v>
      </c>
      <c r="BV20" s="111">
        <v>3151</v>
      </c>
      <c r="BW20" s="110">
        <v>18917</v>
      </c>
      <c r="BX20" s="112">
        <v>3244</v>
      </c>
      <c r="BY20" s="110">
        <v>19489</v>
      </c>
      <c r="BZ20" s="246">
        <v>3343</v>
      </c>
      <c r="CA20" s="110">
        <v>19943</v>
      </c>
      <c r="CB20" s="334">
        <v>3423</v>
      </c>
      <c r="CC20" s="203">
        <v>20570</v>
      </c>
      <c r="CD20" s="334">
        <v>3518</v>
      </c>
      <c r="CE20" s="203">
        <v>21070</v>
      </c>
      <c r="CF20" s="334">
        <v>3606</v>
      </c>
      <c r="CG20" s="247"/>
      <c r="CH20" s="247"/>
    </row>
    <row r="21" spans="1:86"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50" t="s">
        <v>58</v>
      </c>
      <c r="R21" s="259">
        <v>1827</v>
      </c>
      <c r="S21" s="350" t="s">
        <v>58</v>
      </c>
      <c r="T21" s="259">
        <v>1961</v>
      </c>
      <c r="U21" s="350" t="s">
        <v>58</v>
      </c>
      <c r="V21" s="259">
        <v>2098</v>
      </c>
      <c r="W21" s="350" t="s">
        <v>58</v>
      </c>
      <c r="X21" s="259">
        <v>2213</v>
      </c>
      <c r="Y21" s="350" t="s">
        <v>58</v>
      </c>
      <c r="Z21" s="259">
        <v>2348</v>
      </c>
      <c r="AA21" s="350" t="s">
        <v>58</v>
      </c>
      <c r="AB21" s="259">
        <v>2506</v>
      </c>
      <c r="AC21" s="350" t="s">
        <v>58</v>
      </c>
      <c r="AD21" s="259">
        <v>2665</v>
      </c>
      <c r="AE21" s="350" t="s">
        <v>58</v>
      </c>
      <c r="AF21" s="259">
        <v>2835</v>
      </c>
      <c r="AG21" s="350" t="s">
        <v>58</v>
      </c>
      <c r="AH21" s="259">
        <v>3006</v>
      </c>
      <c r="AI21" s="350" t="s">
        <v>58</v>
      </c>
      <c r="AJ21" s="259">
        <v>3219</v>
      </c>
      <c r="AK21" s="350" t="s">
        <v>58</v>
      </c>
      <c r="AL21" s="259">
        <v>3374</v>
      </c>
      <c r="AM21" s="350" t="s">
        <v>58</v>
      </c>
      <c r="AN21" s="259">
        <v>3559</v>
      </c>
      <c r="AO21" s="350" t="s">
        <v>58</v>
      </c>
      <c r="AP21" s="259">
        <v>3758</v>
      </c>
      <c r="AQ21" s="350" t="s">
        <v>58</v>
      </c>
      <c r="AR21" s="259">
        <v>3934</v>
      </c>
      <c r="AS21" s="351" t="s">
        <v>58</v>
      </c>
      <c r="AT21" s="246">
        <v>4085</v>
      </c>
      <c r="AU21" s="351" t="s">
        <v>58</v>
      </c>
      <c r="AV21" s="246">
        <v>4279</v>
      </c>
      <c r="AW21" s="351" t="s">
        <v>58</v>
      </c>
      <c r="AX21" s="112">
        <v>4469</v>
      </c>
      <c r="AY21" s="351" t="s">
        <v>58</v>
      </c>
      <c r="AZ21" s="112">
        <v>4663</v>
      </c>
      <c r="BA21" s="351" t="s">
        <v>58</v>
      </c>
      <c r="BB21" s="112">
        <v>4924</v>
      </c>
      <c r="BC21" s="351"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334">
        <v>7635</v>
      </c>
      <c r="BU21" s="209">
        <v>129604</v>
      </c>
      <c r="BV21" s="111">
        <v>8008</v>
      </c>
      <c r="BW21" s="110">
        <v>145469</v>
      </c>
      <c r="BX21" s="112">
        <v>8375</v>
      </c>
      <c r="BY21" s="110">
        <v>163046</v>
      </c>
      <c r="BZ21" s="246">
        <v>8719</v>
      </c>
      <c r="CA21" s="110">
        <v>177104</v>
      </c>
      <c r="CB21" s="334">
        <v>9059</v>
      </c>
      <c r="CC21" s="110">
        <v>195281</v>
      </c>
      <c r="CD21" s="334">
        <v>9420</v>
      </c>
      <c r="CE21" s="110">
        <v>213206</v>
      </c>
      <c r="CF21" s="334">
        <v>9770</v>
      </c>
      <c r="CG21" s="247"/>
      <c r="CH21" s="247"/>
    </row>
    <row r="22" spans="1:86"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334">
        <v>117576</v>
      </c>
      <c r="BU22" s="209">
        <v>3293555</v>
      </c>
      <c r="BV22" s="111">
        <v>120272</v>
      </c>
      <c r="BW22" s="110">
        <v>3375132</v>
      </c>
      <c r="BX22" s="112">
        <v>128679</v>
      </c>
      <c r="BY22" s="110">
        <v>3473082</v>
      </c>
      <c r="BZ22" s="246">
        <v>137248</v>
      </c>
      <c r="CA22" s="110">
        <v>3510661</v>
      </c>
      <c r="CB22" s="334">
        <v>140959</v>
      </c>
      <c r="CC22" s="203">
        <v>3536280</v>
      </c>
      <c r="CD22" s="334">
        <v>143412</v>
      </c>
      <c r="CE22" s="203">
        <v>3614499</v>
      </c>
      <c r="CF22" s="334">
        <v>152051</v>
      </c>
      <c r="CG22" s="247"/>
      <c r="CH22" s="247"/>
    </row>
    <row r="23" spans="1:86"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334">
        <v>1007</v>
      </c>
      <c r="BU23" s="209">
        <v>260305</v>
      </c>
      <c r="BV23" s="111">
        <v>1029</v>
      </c>
      <c r="BW23" s="110">
        <v>268624</v>
      </c>
      <c r="BX23" s="112">
        <v>1083</v>
      </c>
      <c r="BY23" s="110">
        <v>283085</v>
      </c>
      <c r="BZ23" s="246">
        <v>1192</v>
      </c>
      <c r="CA23" s="110">
        <v>289086</v>
      </c>
      <c r="CB23" s="334">
        <v>1242</v>
      </c>
      <c r="CC23" s="203">
        <v>294158</v>
      </c>
      <c r="CD23" s="334">
        <v>1273</v>
      </c>
      <c r="CE23" s="203">
        <v>303551</v>
      </c>
      <c r="CF23" s="334">
        <v>1333</v>
      </c>
      <c r="CG23" s="247"/>
      <c r="CH23" s="247"/>
    </row>
    <row r="24" spans="1:86"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334">
        <v>217649</v>
      </c>
      <c r="BU24" s="209">
        <v>2708856</v>
      </c>
      <c r="BV24" s="111">
        <v>221944</v>
      </c>
      <c r="BW24" s="110">
        <v>2750700</v>
      </c>
      <c r="BX24" s="112">
        <v>227172</v>
      </c>
      <c r="BY24" s="110">
        <v>2793826</v>
      </c>
      <c r="BZ24" s="246">
        <v>232879</v>
      </c>
      <c r="CA24" s="110">
        <v>2818834</v>
      </c>
      <c r="CB24" s="334">
        <v>237786</v>
      </c>
      <c r="CC24" s="203">
        <v>2854430</v>
      </c>
      <c r="CD24" s="334">
        <v>241437</v>
      </c>
      <c r="CE24" s="203">
        <v>2892603</v>
      </c>
      <c r="CF24" s="334">
        <v>245576</v>
      </c>
      <c r="CG24" s="247"/>
      <c r="CH24" s="247"/>
    </row>
    <row r="25" spans="1:86"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334">
        <v>2256</v>
      </c>
      <c r="BU25" s="209">
        <v>12893</v>
      </c>
      <c r="BV25" s="111">
        <v>2348</v>
      </c>
      <c r="BW25" s="110">
        <v>13585</v>
      </c>
      <c r="BX25" s="112">
        <v>2406</v>
      </c>
      <c r="BY25" s="110">
        <v>14356</v>
      </c>
      <c r="BZ25" s="246">
        <v>2503</v>
      </c>
      <c r="CA25" s="110">
        <v>14938</v>
      </c>
      <c r="CB25" s="334">
        <v>2602</v>
      </c>
      <c r="CC25" s="203">
        <v>15614</v>
      </c>
      <c r="CD25" s="334">
        <v>2670</v>
      </c>
      <c r="CE25" s="203">
        <v>16367</v>
      </c>
      <c r="CF25" s="334">
        <v>2736</v>
      </c>
      <c r="CG25" s="247"/>
      <c r="CH25" s="247"/>
    </row>
    <row r="26" spans="1:86"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334">
        <v>134024</v>
      </c>
      <c r="BU26" s="209">
        <v>994613</v>
      </c>
      <c r="BV26" s="111">
        <v>138759</v>
      </c>
      <c r="BW26" s="110">
        <v>1031069</v>
      </c>
      <c r="BX26" s="112">
        <v>143140</v>
      </c>
      <c r="BY26" s="110">
        <v>1061035</v>
      </c>
      <c r="BZ26" s="246">
        <v>147543</v>
      </c>
      <c r="CA26" s="110">
        <v>1085239</v>
      </c>
      <c r="CB26" s="334">
        <v>150981</v>
      </c>
      <c r="CC26" s="203">
        <v>1115165</v>
      </c>
      <c r="CD26" s="334">
        <v>155208</v>
      </c>
      <c r="CE26" s="203">
        <v>1148814</v>
      </c>
      <c r="CF26" s="334">
        <v>159205</v>
      </c>
      <c r="CG26" s="247"/>
      <c r="CH26" s="247"/>
    </row>
    <row r="27" spans="1:86" x14ac:dyDescent="0.2">
      <c r="A27" s="256">
        <v>24</v>
      </c>
      <c r="B27" s="361" t="s">
        <v>415</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334">
        <v>6052</v>
      </c>
      <c r="BU27" s="209">
        <v>210208</v>
      </c>
      <c r="BV27" s="111">
        <v>6265</v>
      </c>
      <c r="BW27" s="110">
        <v>214339</v>
      </c>
      <c r="BX27" s="112">
        <v>6468</v>
      </c>
      <c r="BY27" s="110">
        <v>200962</v>
      </c>
      <c r="BZ27" s="246">
        <v>6673</v>
      </c>
      <c r="CA27" s="110">
        <v>204220</v>
      </c>
      <c r="CB27" s="334">
        <v>6841</v>
      </c>
      <c r="CC27" s="203">
        <v>208463</v>
      </c>
      <c r="CD27" s="334">
        <v>6999</v>
      </c>
      <c r="CE27" s="203">
        <v>212340</v>
      </c>
      <c r="CF27" s="334">
        <v>7190</v>
      </c>
      <c r="CG27" s="247"/>
      <c r="CH27" s="247"/>
    </row>
    <row r="28" spans="1:86" x14ac:dyDescent="0.2">
      <c r="A28" s="256">
        <v>25</v>
      </c>
      <c r="B28" s="361"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334">
        <v>5502</v>
      </c>
      <c r="BU28" s="209">
        <v>53337</v>
      </c>
      <c r="BV28" s="111">
        <v>5665</v>
      </c>
      <c r="BW28" s="110">
        <v>54923</v>
      </c>
      <c r="BX28" s="112">
        <v>5835</v>
      </c>
      <c r="BY28" s="110">
        <v>56514</v>
      </c>
      <c r="BZ28" s="246">
        <v>6031</v>
      </c>
      <c r="CA28" s="110">
        <v>57957</v>
      </c>
      <c r="CB28" s="334">
        <v>6209</v>
      </c>
      <c r="CC28" s="203">
        <v>59779</v>
      </c>
      <c r="CD28" s="334">
        <v>6346</v>
      </c>
      <c r="CE28" s="203">
        <v>61229</v>
      </c>
      <c r="CF28" s="334">
        <v>6509</v>
      </c>
      <c r="CG28" s="247"/>
      <c r="CH28" s="247"/>
    </row>
    <row r="29" spans="1:86" ht="27" customHeight="1" x14ac:dyDescent="0.2">
      <c r="A29" s="256">
        <v>26</v>
      </c>
      <c r="B29" s="361"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334">
        <v>15968</v>
      </c>
      <c r="BU29" s="209">
        <v>200090</v>
      </c>
      <c r="BV29" s="111">
        <v>16496</v>
      </c>
      <c r="BW29" s="110">
        <v>205697</v>
      </c>
      <c r="BX29" s="112">
        <v>17142</v>
      </c>
      <c r="BY29" s="110">
        <v>211548</v>
      </c>
      <c r="BZ29" s="246">
        <v>17770</v>
      </c>
      <c r="CA29" s="110">
        <v>216193</v>
      </c>
      <c r="CB29" s="334">
        <v>18349</v>
      </c>
      <c r="CC29" s="110">
        <v>222313</v>
      </c>
      <c r="CD29" s="334">
        <v>18952</v>
      </c>
      <c r="CE29" s="110">
        <v>227720</v>
      </c>
      <c r="CF29" s="334">
        <v>19572</v>
      </c>
      <c r="CG29" s="247"/>
      <c r="CH29" s="247"/>
    </row>
    <row r="30" spans="1:86" x14ac:dyDescent="0.2">
      <c r="A30" s="256">
        <v>27</v>
      </c>
      <c r="B30" s="361"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334">
        <v>1343</v>
      </c>
      <c r="BU30" s="209">
        <v>133856</v>
      </c>
      <c r="BV30" s="111">
        <v>1387</v>
      </c>
      <c r="BW30" s="110">
        <v>137896</v>
      </c>
      <c r="BX30" s="112">
        <v>1432</v>
      </c>
      <c r="BY30" s="110">
        <v>141415</v>
      </c>
      <c r="BZ30" s="246">
        <v>1471</v>
      </c>
      <c r="CA30" s="110">
        <v>144234</v>
      </c>
      <c r="CB30" s="334">
        <v>1522</v>
      </c>
      <c r="CC30" s="203">
        <v>148064</v>
      </c>
      <c r="CD30" s="334">
        <v>1571</v>
      </c>
      <c r="CE30" s="203">
        <v>151320</v>
      </c>
      <c r="CF30" s="334">
        <v>1621</v>
      </c>
      <c r="CG30" s="247"/>
      <c r="CH30" s="247"/>
    </row>
    <row r="31" spans="1:86" x14ac:dyDescent="0.2">
      <c r="A31" s="256">
        <v>28</v>
      </c>
      <c r="B31" s="361"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334">
        <v>5180</v>
      </c>
      <c r="BU31" s="209">
        <v>37669</v>
      </c>
      <c r="BV31" s="111">
        <v>5309</v>
      </c>
      <c r="BW31" s="110">
        <v>38725</v>
      </c>
      <c r="BX31" s="112">
        <v>5444</v>
      </c>
      <c r="BY31" s="110">
        <v>39732</v>
      </c>
      <c r="BZ31" s="246">
        <v>5597</v>
      </c>
      <c r="CA31" s="110">
        <v>40581</v>
      </c>
      <c r="CB31" s="334">
        <v>5743</v>
      </c>
      <c r="CC31" s="203">
        <v>41750</v>
      </c>
      <c r="CD31" s="334">
        <v>5898</v>
      </c>
      <c r="CE31" s="203">
        <v>42722</v>
      </c>
      <c r="CF31" s="334">
        <v>6046</v>
      </c>
      <c r="CG31" s="247"/>
      <c r="CH31" s="247"/>
    </row>
    <row r="32" spans="1:86" x14ac:dyDescent="0.2">
      <c r="A32" s="256">
        <v>29</v>
      </c>
      <c r="B32" s="361"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334">
        <v>15159</v>
      </c>
      <c r="BU32" s="209">
        <v>1358713</v>
      </c>
      <c r="BV32" s="111">
        <v>15990</v>
      </c>
      <c r="BW32" s="110">
        <v>1407821</v>
      </c>
      <c r="BX32" s="112">
        <v>17124</v>
      </c>
      <c r="BY32" s="110">
        <v>1455283</v>
      </c>
      <c r="BZ32" s="246">
        <v>18032</v>
      </c>
      <c r="CA32" s="110">
        <v>1496288</v>
      </c>
      <c r="CB32" s="334">
        <v>19000</v>
      </c>
      <c r="CC32" s="203">
        <v>1550848</v>
      </c>
      <c r="CD32" s="334">
        <v>19930</v>
      </c>
      <c r="CE32" s="203">
        <v>1596129</v>
      </c>
      <c r="CF32" s="334">
        <v>21101</v>
      </c>
      <c r="CG32" s="247"/>
      <c r="CH32" s="247"/>
    </row>
    <row r="33" spans="1:86" x14ac:dyDescent="0.2">
      <c r="A33" s="256">
        <v>30</v>
      </c>
      <c r="B33" s="361"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334">
        <v>4807</v>
      </c>
      <c r="BU33" s="209">
        <v>89496</v>
      </c>
      <c r="BV33" s="111">
        <v>4956</v>
      </c>
      <c r="BW33" s="110">
        <v>91798</v>
      </c>
      <c r="BX33" s="112">
        <v>5106</v>
      </c>
      <c r="BY33" s="110">
        <v>93953</v>
      </c>
      <c r="BZ33" s="246">
        <v>5239</v>
      </c>
      <c r="CA33" s="110">
        <v>95665</v>
      </c>
      <c r="CB33" s="334">
        <v>5389</v>
      </c>
      <c r="CC33" s="203">
        <v>97948</v>
      </c>
      <c r="CD33" s="334">
        <v>5532</v>
      </c>
      <c r="CE33" s="203">
        <v>99994</v>
      </c>
      <c r="CF33" s="334">
        <v>5667</v>
      </c>
      <c r="CG33" s="247"/>
      <c r="CH33" s="247"/>
    </row>
    <row r="34" spans="1:86" x14ac:dyDescent="0.2">
      <c r="A34" s="256">
        <v>31</v>
      </c>
      <c r="B34" s="361"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334">
        <v>5164</v>
      </c>
      <c r="BU34" s="209">
        <v>267081</v>
      </c>
      <c r="BV34" s="111">
        <v>5284</v>
      </c>
      <c r="BW34" s="110">
        <v>274073</v>
      </c>
      <c r="BX34" s="112">
        <v>5444</v>
      </c>
      <c r="BY34" s="110">
        <v>280891</v>
      </c>
      <c r="BZ34" s="246">
        <v>5618</v>
      </c>
      <c r="CA34" s="110">
        <v>287812</v>
      </c>
      <c r="CB34" s="334">
        <v>5765</v>
      </c>
      <c r="CC34" s="203">
        <v>294953</v>
      </c>
      <c r="CD34" s="334">
        <v>5909</v>
      </c>
      <c r="CE34" s="203">
        <v>299832</v>
      </c>
      <c r="CF34" s="334">
        <v>6085</v>
      </c>
      <c r="CG34" s="247"/>
      <c r="CH34" s="247"/>
    </row>
    <row r="35" spans="1:86" x14ac:dyDescent="0.2">
      <c r="A35" s="256">
        <v>32</v>
      </c>
      <c r="B35" s="361"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334">
        <v>1748</v>
      </c>
      <c r="BU35" s="209">
        <v>20732</v>
      </c>
      <c r="BV35" s="111">
        <v>1811</v>
      </c>
      <c r="BW35" s="110">
        <v>21323</v>
      </c>
      <c r="BX35" s="112">
        <v>1866</v>
      </c>
      <c r="BY35" s="110">
        <v>21856</v>
      </c>
      <c r="BZ35" s="246">
        <v>1922</v>
      </c>
      <c r="CA35" s="110">
        <v>22394</v>
      </c>
      <c r="CB35" s="334">
        <v>1971</v>
      </c>
      <c r="CC35" s="203">
        <v>23121</v>
      </c>
      <c r="CD35" s="334">
        <v>2030</v>
      </c>
      <c r="CE35" s="203">
        <v>23692</v>
      </c>
      <c r="CF35" s="334">
        <v>2083</v>
      </c>
      <c r="CG35" s="247"/>
      <c r="CH35" s="247"/>
    </row>
    <row r="36" spans="1:86" x14ac:dyDescent="0.2">
      <c r="A36" s="256">
        <v>33</v>
      </c>
      <c r="B36" s="361"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334">
        <v>336</v>
      </c>
      <c r="BU36" s="209">
        <v>5243</v>
      </c>
      <c r="BV36" s="111">
        <v>355</v>
      </c>
      <c r="BW36" s="110">
        <v>5399</v>
      </c>
      <c r="BX36" s="112">
        <v>358</v>
      </c>
      <c r="BY36" s="110">
        <v>5553</v>
      </c>
      <c r="BZ36" s="246">
        <v>370</v>
      </c>
      <c r="CA36" s="110">
        <v>5682</v>
      </c>
      <c r="CB36" s="334">
        <v>378</v>
      </c>
      <c r="CC36" s="203">
        <v>5855</v>
      </c>
      <c r="CD36" s="334">
        <v>388</v>
      </c>
      <c r="CE36" s="203">
        <v>5988</v>
      </c>
      <c r="CF36" s="334">
        <v>403</v>
      </c>
      <c r="CG36" s="247"/>
      <c r="CH36" s="247"/>
    </row>
    <row r="37" spans="1:86" x14ac:dyDescent="0.2">
      <c r="A37" s="256">
        <v>34</v>
      </c>
      <c r="B37" s="361"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334">
        <v>210516</v>
      </c>
      <c r="BU37" s="209">
        <v>1040229</v>
      </c>
      <c r="BV37" s="111">
        <v>215265</v>
      </c>
      <c r="BW37" s="110">
        <v>1054955</v>
      </c>
      <c r="BX37" s="112">
        <v>221094</v>
      </c>
      <c r="BY37" s="110">
        <v>1067854</v>
      </c>
      <c r="BZ37" s="246">
        <v>226728</v>
      </c>
      <c r="CA37" s="110">
        <v>1077127</v>
      </c>
      <c r="CB37" s="334">
        <v>231673</v>
      </c>
      <c r="CC37" s="203">
        <v>1090943</v>
      </c>
      <c r="CD37" s="334">
        <v>236228</v>
      </c>
      <c r="CE37" s="203">
        <v>1102634</v>
      </c>
      <c r="CF37" s="334">
        <v>241441</v>
      </c>
      <c r="CG37" s="247"/>
      <c r="CH37" s="247"/>
    </row>
    <row r="38" spans="1:86" ht="14.25" customHeight="1" x14ac:dyDescent="0.2">
      <c r="A38" s="256">
        <v>35</v>
      </c>
      <c r="B38" s="361"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334">
        <v>6119</v>
      </c>
      <c r="BU38" s="209">
        <v>64195</v>
      </c>
      <c r="BV38" s="111">
        <v>6558</v>
      </c>
      <c r="BW38" s="110">
        <v>67688</v>
      </c>
      <c r="BX38" s="112">
        <v>7162</v>
      </c>
      <c r="BY38" s="110">
        <v>70757</v>
      </c>
      <c r="BZ38" s="246">
        <v>7799</v>
      </c>
      <c r="CA38" s="110">
        <v>73180</v>
      </c>
      <c r="CB38" s="334">
        <v>8321</v>
      </c>
      <c r="CC38" s="110">
        <v>76445</v>
      </c>
      <c r="CD38" s="334">
        <v>8795</v>
      </c>
      <c r="CE38" s="110">
        <v>79489</v>
      </c>
      <c r="CF38" s="334">
        <v>9361</v>
      </c>
      <c r="CG38" s="247"/>
      <c r="CH38" s="247"/>
    </row>
    <row r="39" spans="1:86" x14ac:dyDescent="0.2">
      <c r="A39" s="256">
        <v>36</v>
      </c>
      <c r="B39" s="361"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334">
        <v>1743</v>
      </c>
      <c r="BU39" s="209">
        <v>465763</v>
      </c>
      <c r="BV39" s="111">
        <v>1824</v>
      </c>
      <c r="BW39" s="110">
        <v>479903</v>
      </c>
      <c r="BX39" s="112">
        <v>1916</v>
      </c>
      <c r="BY39" s="110">
        <v>494494</v>
      </c>
      <c r="BZ39" s="246">
        <v>1999</v>
      </c>
      <c r="CA39" s="110">
        <v>506979</v>
      </c>
      <c r="CB39" s="334">
        <v>2079</v>
      </c>
      <c r="CC39" s="203">
        <v>523430</v>
      </c>
      <c r="CD39" s="334">
        <v>2161</v>
      </c>
      <c r="CE39" s="203">
        <v>536134</v>
      </c>
      <c r="CF39" s="334">
        <v>2257</v>
      </c>
      <c r="CG39" s="247"/>
      <c r="CH39" s="247"/>
    </row>
    <row r="40" spans="1:86" x14ac:dyDescent="0.2">
      <c r="A40" s="256">
        <v>37</v>
      </c>
      <c r="B40" s="361"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334">
        <v>8122</v>
      </c>
      <c r="BU40" s="209">
        <v>205643</v>
      </c>
      <c r="BV40" s="111">
        <v>8397</v>
      </c>
      <c r="BW40" s="110">
        <v>212534</v>
      </c>
      <c r="BX40" s="112">
        <v>8704</v>
      </c>
      <c r="BY40" s="110">
        <v>220023</v>
      </c>
      <c r="BZ40" s="246">
        <v>9057</v>
      </c>
      <c r="CA40" s="110">
        <v>226375</v>
      </c>
      <c r="CB40" s="334">
        <v>9347</v>
      </c>
      <c r="CC40" s="110">
        <v>233750</v>
      </c>
      <c r="CD40" s="334">
        <v>9661</v>
      </c>
      <c r="CE40" s="110">
        <v>239743</v>
      </c>
      <c r="CF40" s="334">
        <v>9965</v>
      </c>
      <c r="CG40" s="247"/>
      <c r="CH40" s="247"/>
    </row>
    <row r="41" spans="1:86" x14ac:dyDescent="0.2">
      <c r="A41" s="256">
        <v>38</v>
      </c>
      <c r="B41" s="361"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334">
        <v>8016</v>
      </c>
      <c r="BU41" s="209">
        <v>208781</v>
      </c>
      <c r="BV41" s="111">
        <v>8206</v>
      </c>
      <c r="BW41" s="110">
        <v>213843</v>
      </c>
      <c r="BX41" s="112">
        <v>8519</v>
      </c>
      <c r="BY41" s="110">
        <v>219418</v>
      </c>
      <c r="BZ41" s="246">
        <v>8844</v>
      </c>
      <c r="CA41" s="110">
        <v>223060</v>
      </c>
      <c r="CB41" s="334">
        <v>9105</v>
      </c>
      <c r="CC41" s="110">
        <v>227595</v>
      </c>
      <c r="CD41" s="334">
        <v>9295</v>
      </c>
      <c r="CE41" s="110">
        <v>231964</v>
      </c>
      <c r="CF41" s="334">
        <v>9581</v>
      </c>
      <c r="CG41" s="247"/>
      <c r="CH41" s="247"/>
    </row>
    <row r="42" spans="1:86" x14ac:dyDescent="0.2">
      <c r="A42" s="256">
        <v>39</v>
      </c>
      <c r="B42" s="361"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334">
        <v>44336</v>
      </c>
      <c r="BU42" s="209">
        <v>266377</v>
      </c>
      <c r="BV42" s="111">
        <v>45827</v>
      </c>
      <c r="BW42" s="110">
        <v>274511</v>
      </c>
      <c r="BX42" s="112">
        <v>48484</v>
      </c>
      <c r="BY42" s="110">
        <v>284190</v>
      </c>
      <c r="BZ42" s="246">
        <v>51217</v>
      </c>
      <c r="CA42" s="110">
        <v>290185</v>
      </c>
      <c r="CB42" s="334">
        <v>53351</v>
      </c>
      <c r="CC42" s="203">
        <v>295393</v>
      </c>
      <c r="CD42" s="334">
        <v>54762</v>
      </c>
      <c r="CE42" s="203">
        <v>302471</v>
      </c>
      <c r="CF42" s="334">
        <v>57526</v>
      </c>
      <c r="CG42" s="247"/>
      <c r="CH42" s="247"/>
    </row>
    <row r="43" spans="1:86" x14ac:dyDescent="0.2">
      <c r="A43" s="256">
        <v>40</v>
      </c>
      <c r="B43" s="361"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334">
        <v>2725</v>
      </c>
      <c r="BU43" s="209">
        <v>25373</v>
      </c>
      <c r="BV43" s="111">
        <v>2817</v>
      </c>
      <c r="BW43" s="110">
        <v>25968</v>
      </c>
      <c r="BX43" s="112">
        <v>2927</v>
      </c>
      <c r="BY43" s="110">
        <v>26574</v>
      </c>
      <c r="BZ43" s="246">
        <v>3021</v>
      </c>
      <c r="CA43" s="110">
        <v>27152</v>
      </c>
      <c r="CB43" s="334">
        <v>3094</v>
      </c>
      <c r="CC43" s="203">
        <v>27722</v>
      </c>
      <c r="CD43" s="334">
        <v>3143</v>
      </c>
      <c r="CE43" s="203">
        <v>28232</v>
      </c>
      <c r="CF43" s="334">
        <v>3214</v>
      </c>
      <c r="CG43" s="247"/>
      <c r="CH43" s="247"/>
    </row>
    <row r="44" spans="1:86" ht="25.5" x14ac:dyDescent="0.2">
      <c r="A44" s="256">
        <v>41</v>
      </c>
      <c r="B44" s="361"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334">
        <v>16559</v>
      </c>
      <c r="BU44" s="209">
        <v>494691</v>
      </c>
      <c r="BV44" s="111">
        <v>17323</v>
      </c>
      <c r="BW44" s="110">
        <v>511268</v>
      </c>
      <c r="BX44" s="112">
        <v>18135</v>
      </c>
      <c r="BY44" s="110">
        <v>527448</v>
      </c>
      <c r="BZ44" s="246">
        <v>18943</v>
      </c>
      <c r="CA44" s="110">
        <v>540041</v>
      </c>
      <c r="CB44" s="334">
        <v>19674</v>
      </c>
      <c r="CC44" s="110">
        <v>558773</v>
      </c>
      <c r="CD44" s="334">
        <v>20310</v>
      </c>
      <c r="CE44" s="110">
        <v>574230</v>
      </c>
      <c r="CF44" s="334">
        <v>20968</v>
      </c>
      <c r="CG44" s="247"/>
      <c r="CH44" s="247"/>
    </row>
    <row r="45" spans="1:86" x14ac:dyDescent="0.2">
      <c r="A45" s="256">
        <v>42</v>
      </c>
      <c r="B45" s="361"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334">
        <v>723</v>
      </c>
      <c r="BU45" s="209">
        <v>6383</v>
      </c>
      <c r="BV45" s="111">
        <v>754</v>
      </c>
      <c r="BW45" s="110">
        <v>6525</v>
      </c>
      <c r="BX45" s="112">
        <v>773</v>
      </c>
      <c r="BY45" s="110">
        <v>6697</v>
      </c>
      <c r="BZ45" s="246">
        <v>791</v>
      </c>
      <c r="CA45" s="110">
        <v>6865</v>
      </c>
      <c r="CB45" s="334">
        <v>813</v>
      </c>
      <c r="CC45" s="110">
        <v>7029</v>
      </c>
      <c r="CD45" s="334">
        <v>836</v>
      </c>
      <c r="CE45" s="110">
        <v>7188</v>
      </c>
      <c r="CF45" s="334">
        <v>853</v>
      </c>
      <c r="CG45" s="247"/>
      <c r="CH45" s="247"/>
    </row>
    <row r="46" spans="1:86" ht="25.5" x14ac:dyDescent="0.2">
      <c r="A46" s="256">
        <v>43</v>
      </c>
      <c r="B46" s="361"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334">
        <v>1765</v>
      </c>
      <c r="BU46" s="209">
        <v>10553</v>
      </c>
      <c r="BV46" s="111">
        <v>1846</v>
      </c>
      <c r="BW46" s="110">
        <v>10944</v>
      </c>
      <c r="BX46" s="112">
        <v>1942</v>
      </c>
      <c r="BY46" s="110">
        <v>11349</v>
      </c>
      <c r="BZ46" s="246">
        <v>2049</v>
      </c>
      <c r="CA46" s="110">
        <v>11715</v>
      </c>
      <c r="CB46" s="334">
        <v>2133</v>
      </c>
      <c r="CC46" s="110">
        <v>12146</v>
      </c>
      <c r="CD46" s="334">
        <v>2230</v>
      </c>
      <c r="CE46" s="110">
        <v>12554</v>
      </c>
      <c r="CF46" s="334">
        <v>2313</v>
      </c>
      <c r="CG46" s="247"/>
      <c r="CH46" s="247"/>
    </row>
    <row r="47" spans="1:86" x14ac:dyDescent="0.2">
      <c r="A47" s="256">
        <v>44</v>
      </c>
      <c r="B47" s="361"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334">
        <v>11601</v>
      </c>
      <c r="BU47" s="209">
        <v>24612</v>
      </c>
      <c r="BV47" s="111">
        <v>11934</v>
      </c>
      <c r="BW47" s="110">
        <v>25281</v>
      </c>
      <c r="BX47" s="112">
        <v>12366</v>
      </c>
      <c r="BY47" s="110">
        <v>25991</v>
      </c>
      <c r="BZ47" s="246">
        <v>12745</v>
      </c>
      <c r="CA47" s="110">
        <v>26486</v>
      </c>
      <c r="CB47" s="334">
        <v>13073</v>
      </c>
      <c r="CC47" s="203">
        <v>27150</v>
      </c>
      <c r="CD47" s="334">
        <v>13409</v>
      </c>
      <c r="CE47" s="203">
        <v>27792</v>
      </c>
      <c r="CF47" s="334">
        <v>13811</v>
      </c>
      <c r="CG47" s="247"/>
      <c r="CH47" s="247"/>
    </row>
    <row r="48" spans="1:86" x14ac:dyDescent="0.2">
      <c r="A48" s="256">
        <v>45</v>
      </c>
      <c r="B48" s="361"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334">
        <v>1122</v>
      </c>
      <c r="BU48" s="209">
        <v>8156</v>
      </c>
      <c r="BV48" s="111">
        <v>1166</v>
      </c>
      <c r="BW48" s="110">
        <v>8404</v>
      </c>
      <c r="BX48" s="112">
        <v>1218</v>
      </c>
      <c r="BY48" s="110">
        <v>8695</v>
      </c>
      <c r="BZ48" s="246">
        <v>1261</v>
      </c>
      <c r="CA48" s="110">
        <v>8918</v>
      </c>
      <c r="CB48" s="334">
        <v>1307</v>
      </c>
      <c r="CC48" s="203">
        <v>9225</v>
      </c>
      <c r="CD48" s="334">
        <v>1347</v>
      </c>
      <c r="CE48" s="203">
        <v>9519</v>
      </c>
      <c r="CF48" s="334">
        <v>1385</v>
      </c>
      <c r="CG48" s="247"/>
      <c r="CH48" s="247"/>
    </row>
    <row r="49" spans="1:86" x14ac:dyDescent="0.2">
      <c r="A49" s="256">
        <v>46</v>
      </c>
      <c r="B49" s="361"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334">
        <v>66685</v>
      </c>
      <c r="BU49" s="209">
        <v>3665461</v>
      </c>
      <c r="BV49" s="111">
        <v>67221</v>
      </c>
      <c r="BW49" s="110">
        <v>3744335</v>
      </c>
      <c r="BX49" s="112">
        <v>67785</v>
      </c>
      <c r="BY49" s="110">
        <v>3819989</v>
      </c>
      <c r="BZ49" s="246">
        <v>68414</v>
      </c>
      <c r="CA49" s="110">
        <v>3884817</v>
      </c>
      <c r="CB49" s="334">
        <v>69021</v>
      </c>
      <c r="CC49" s="203">
        <v>3964271</v>
      </c>
      <c r="CD49" s="334">
        <v>69624</v>
      </c>
      <c r="CE49" s="203">
        <v>4034860</v>
      </c>
      <c r="CF49" s="334">
        <v>70241</v>
      </c>
      <c r="CG49" s="247"/>
      <c r="CH49" s="247"/>
    </row>
    <row r="50" spans="1:86" x14ac:dyDescent="0.2">
      <c r="A50" s="256">
        <v>47</v>
      </c>
      <c r="B50" s="361"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334">
        <v>10623</v>
      </c>
      <c r="BU50" s="209">
        <v>285917</v>
      </c>
      <c r="BV50" s="111">
        <v>11344</v>
      </c>
      <c r="BW50" s="110">
        <v>298100</v>
      </c>
      <c r="BX50" s="112">
        <v>12109</v>
      </c>
      <c r="BY50" s="110">
        <v>309276</v>
      </c>
      <c r="BZ50" s="246">
        <v>12858</v>
      </c>
      <c r="CA50" s="110">
        <v>318660</v>
      </c>
      <c r="CB50" s="334">
        <v>13504</v>
      </c>
      <c r="CC50" s="203">
        <v>329007</v>
      </c>
      <c r="CD50" s="334">
        <v>14223</v>
      </c>
      <c r="CE50" s="203">
        <v>339836</v>
      </c>
      <c r="CF50" s="334">
        <v>14949</v>
      </c>
      <c r="CG50" s="247"/>
      <c r="CH50" s="247"/>
    </row>
    <row r="51" spans="1:86" x14ac:dyDescent="0.2">
      <c r="A51" s="256">
        <v>48</v>
      </c>
      <c r="B51" s="361"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334">
        <v>887</v>
      </c>
      <c r="BU51" s="209">
        <v>13260</v>
      </c>
      <c r="BV51" s="111">
        <v>911</v>
      </c>
      <c r="BW51" s="110">
        <v>13608</v>
      </c>
      <c r="BX51" s="112">
        <v>948</v>
      </c>
      <c r="BY51" s="110">
        <v>13986</v>
      </c>
      <c r="BZ51" s="246">
        <v>989</v>
      </c>
      <c r="CA51" s="110">
        <v>14356</v>
      </c>
      <c r="CB51" s="334">
        <v>1016</v>
      </c>
      <c r="CC51" s="203">
        <v>14754</v>
      </c>
      <c r="CD51" s="334">
        <v>1062</v>
      </c>
      <c r="CE51" s="203">
        <v>15105</v>
      </c>
      <c r="CF51" s="334">
        <v>1088</v>
      </c>
      <c r="CG51" s="247"/>
      <c r="CH51" s="247"/>
    </row>
    <row r="52" spans="1:86" x14ac:dyDescent="0.2">
      <c r="A52" s="256">
        <v>49</v>
      </c>
      <c r="B52" s="361"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334">
        <v>1667</v>
      </c>
      <c r="BU52" s="209">
        <v>115083</v>
      </c>
      <c r="BV52" s="111">
        <v>1733</v>
      </c>
      <c r="BW52" s="110">
        <v>118469</v>
      </c>
      <c r="BX52" s="112">
        <v>1808</v>
      </c>
      <c r="BY52" s="110">
        <v>122023</v>
      </c>
      <c r="BZ52" s="246">
        <v>1882</v>
      </c>
      <c r="CA52" s="110">
        <v>125491</v>
      </c>
      <c r="CB52" s="334">
        <v>1933</v>
      </c>
      <c r="CC52" s="110">
        <v>129639</v>
      </c>
      <c r="CD52" s="334">
        <v>2015</v>
      </c>
      <c r="CE52" s="110">
        <v>132650</v>
      </c>
      <c r="CF52" s="334">
        <v>2085</v>
      </c>
      <c r="CG52" s="247"/>
      <c r="CH52" s="247"/>
    </row>
    <row r="53" spans="1:86" x14ac:dyDescent="0.2">
      <c r="A53" s="256">
        <v>50</v>
      </c>
      <c r="B53" s="361"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334">
        <v>754</v>
      </c>
      <c r="BU53" s="209">
        <v>153592</v>
      </c>
      <c r="BV53" s="111">
        <v>794</v>
      </c>
      <c r="BW53" s="110">
        <v>157877</v>
      </c>
      <c r="BX53" s="112">
        <v>826</v>
      </c>
      <c r="BY53" s="110">
        <v>162062</v>
      </c>
      <c r="BZ53" s="246">
        <v>859</v>
      </c>
      <c r="CA53" s="110">
        <v>165230</v>
      </c>
      <c r="CB53" s="334">
        <v>902</v>
      </c>
      <c r="CC53" s="203">
        <v>169518</v>
      </c>
      <c r="CD53" s="334">
        <v>942</v>
      </c>
      <c r="CE53" s="203">
        <v>172868</v>
      </c>
      <c r="CF53" s="334">
        <v>975</v>
      </c>
      <c r="CG53" s="247"/>
      <c r="CH53" s="247"/>
    </row>
    <row r="54" spans="1:86" x14ac:dyDescent="0.2">
      <c r="A54" s="256">
        <v>51</v>
      </c>
      <c r="B54" s="361"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334">
        <v>119</v>
      </c>
      <c r="BU54" s="209">
        <v>572</v>
      </c>
      <c r="BV54" s="111">
        <v>120</v>
      </c>
      <c r="BW54" s="110">
        <v>582</v>
      </c>
      <c r="BX54" s="112">
        <v>121</v>
      </c>
      <c r="BY54" s="110">
        <v>593</v>
      </c>
      <c r="BZ54" s="246">
        <v>122</v>
      </c>
      <c r="CA54" s="110">
        <v>607</v>
      </c>
      <c r="CB54" s="334">
        <v>126</v>
      </c>
      <c r="CC54" s="203">
        <v>612</v>
      </c>
      <c r="CD54" s="334">
        <v>128</v>
      </c>
      <c r="CE54" s="203">
        <v>620</v>
      </c>
      <c r="CF54" s="334">
        <v>133</v>
      </c>
      <c r="CG54" s="247"/>
      <c r="CH54" s="247"/>
    </row>
    <row r="55" spans="1:86" x14ac:dyDescent="0.2">
      <c r="A55" s="256">
        <v>52</v>
      </c>
      <c r="B55" s="361"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334">
        <v>9391</v>
      </c>
      <c r="BU55" s="209">
        <v>49566</v>
      </c>
      <c r="BV55" s="111">
        <v>9678</v>
      </c>
      <c r="BW55" s="110">
        <v>50548</v>
      </c>
      <c r="BX55" s="112">
        <v>9947</v>
      </c>
      <c r="BY55" s="110">
        <v>51654</v>
      </c>
      <c r="BZ55" s="246">
        <v>10238</v>
      </c>
      <c r="CA55" s="110">
        <v>52418</v>
      </c>
      <c r="CB55" s="334">
        <v>10530</v>
      </c>
      <c r="CC55" s="203">
        <v>53486</v>
      </c>
      <c r="CD55" s="334">
        <v>10759</v>
      </c>
      <c r="CE55" s="203">
        <v>54406</v>
      </c>
      <c r="CF55" s="334">
        <v>11019</v>
      </c>
      <c r="CG55" s="247"/>
      <c r="CH55" s="247"/>
    </row>
    <row r="56" spans="1:86" ht="13.5" customHeight="1" x14ac:dyDescent="0.2">
      <c r="A56" s="256">
        <v>53</v>
      </c>
      <c r="B56" s="361"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334">
        <v>882</v>
      </c>
      <c r="BU56" s="209">
        <v>17805</v>
      </c>
      <c r="BV56" s="111">
        <v>913</v>
      </c>
      <c r="BW56" s="110">
        <v>18365</v>
      </c>
      <c r="BX56" s="112">
        <v>938</v>
      </c>
      <c r="BY56" s="110">
        <v>18831</v>
      </c>
      <c r="BZ56" s="246">
        <v>964</v>
      </c>
      <c r="CA56" s="110">
        <v>19203</v>
      </c>
      <c r="CB56" s="334">
        <v>998</v>
      </c>
      <c r="CC56" s="110">
        <v>19556</v>
      </c>
      <c r="CD56" s="334">
        <v>1023</v>
      </c>
      <c r="CE56" s="110">
        <v>19926</v>
      </c>
      <c r="CF56" s="334">
        <v>1060</v>
      </c>
      <c r="CG56" s="247"/>
      <c r="CH56" s="247"/>
    </row>
    <row r="57" spans="1:86" x14ac:dyDescent="0.2">
      <c r="A57" s="256">
        <v>54</v>
      </c>
      <c r="B57" s="361"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334">
        <v>1397</v>
      </c>
      <c r="BU57" s="209">
        <v>543592</v>
      </c>
      <c r="BV57" s="111">
        <v>1438</v>
      </c>
      <c r="BW57" s="110">
        <v>557980</v>
      </c>
      <c r="BX57" s="112">
        <v>1474</v>
      </c>
      <c r="BY57" s="110">
        <v>571487</v>
      </c>
      <c r="BZ57" s="246">
        <v>1527</v>
      </c>
      <c r="CA57" s="110">
        <v>584142</v>
      </c>
      <c r="CB57" s="334">
        <v>1576</v>
      </c>
      <c r="CC57" s="203">
        <v>599123</v>
      </c>
      <c r="CD57" s="334">
        <v>1613</v>
      </c>
      <c r="CE57" s="203">
        <v>611848</v>
      </c>
      <c r="CF57" s="334">
        <v>1649</v>
      </c>
      <c r="CG57" s="247"/>
      <c r="CH57" s="247"/>
    </row>
    <row r="58" spans="1:86" x14ac:dyDescent="0.2">
      <c r="A58" s="256">
        <v>55</v>
      </c>
      <c r="B58" s="361"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334">
        <v>449</v>
      </c>
      <c r="BU58" s="209">
        <v>7342</v>
      </c>
      <c r="BV58" s="111">
        <v>462</v>
      </c>
      <c r="BW58" s="110">
        <v>7557</v>
      </c>
      <c r="BX58" s="112">
        <v>494</v>
      </c>
      <c r="BY58" s="110">
        <v>7801</v>
      </c>
      <c r="BZ58" s="246">
        <v>509</v>
      </c>
      <c r="CA58" s="110">
        <v>7979</v>
      </c>
      <c r="CB58" s="334">
        <v>526</v>
      </c>
      <c r="CC58" s="203">
        <v>8197</v>
      </c>
      <c r="CD58" s="334">
        <v>544</v>
      </c>
      <c r="CE58" s="203">
        <v>8394</v>
      </c>
      <c r="CF58" s="334">
        <v>569</v>
      </c>
      <c r="CG58" s="247"/>
      <c r="CH58" s="247"/>
    </row>
    <row r="59" spans="1:86" ht="17.25" customHeight="1" x14ac:dyDescent="0.2">
      <c r="A59" s="260">
        <v>56</v>
      </c>
      <c r="B59" s="361"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334">
        <v>11824</v>
      </c>
      <c r="BU59" s="209">
        <v>217847</v>
      </c>
      <c r="BV59" s="111">
        <v>12221</v>
      </c>
      <c r="BW59" s="110">
        <v>226135</v>
      </c>
      <c r="BX59" s="112">
        <v>12709</v>
      </c>
      <c r="BY59" s="110">
        <v>233980</v>
      </c>
      <c r="BZ59" s="246">
        <v>13105</v>
      </c>
      <c r="CA59" s="110">
        <v>240875</v>
      </c>
      <c r="CB59" s="334">
        <v>13472</v>
      </c>
      <c r="CC59" s="110">
        <v>248480</v>
      </c>
      <c r="CD59" s="334">
        <v>13826</v>
      </c>
      <c r="CE59" s="110">
        <v>255923</v>
      </c>
      <c r="CF59" s="334">
        <v>14205</v>
      </c>
      <c r="CG59" s="247"/>
      <c r="CH59" s="247"/>
    </row>
    <row r="60" spans="1:86" ht="17.25" customHeight="1" x14ac:dyDescent="0.2">
      <c r="A60" s="260">
        <v>57</v>
      </c>
      <c r="B60" s="361" t="s">
        <v>417</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335">
        <v>1124</v>
      </c>
      <c r="BU60" s="215">
        <v>11121</v>
      </c>
      <c r="BV60" s="217">
        <v>1152</v>
      </c>
      <c r="BW60" s="110">
        <v>11599</v>
      </c>
      <c r="BX60" s="216">
        <v>1166</v>
      </c>
      <c r="BY60" s="218">
        <v>19441</v>
      </c>
      <c r="BZ60" s="249">
        <v>1199</v>
      </c>
      <c r="CA60" s="218">
        <v>19929</v>
      </c>
      <c r="CB60" s="335">
        <v>1215</v>
      </c>
      <c r="CC60" s="218">
        <v>20361</v>
      </c>
      <c r="CD60" s="335">
        <v>1241</v>
      </c>
      <c r="CE60" s="218">
        <v>20733</v>
      </c>
      <c r="CF60" s="335">
        <v>1258</v>
      </c>
      <c r="CG60" s="247"/>
      <c r="CH60" s="247"/>
    </row>
    <row r="61" spans="1:86" ht="17.25" customHeight="1" x14ac:dyDescent="0.2">
      <c r="A61" s="260">
        <v>58</v>
      </c>
      <c r="B61" s="361" t="s">
        <v>418</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335">
        <v>893</v>
      </c>
      <c r="BU61" s="215">
        <v>3754</v>
      </c>
      <c r="BV61" s="217">
        <v>921</v>
      </c>
      <c r="BW61" s="218">
        <v>3913</v>
      </c>
      <c r="BX61" s="216">
        <v>952</v>
      </c>
      <c r="BY61" s="218">
        <v>7032</v>
      </c>
      <c r="BZ61" s="249">
        <v>996</v>
      </c>
      <c r="CA61" s="218">
        <v>7166</v>
      </c>
      <c r="CB61" s="335">
        <v>1036</v>
      </c>
      <c r="CC61" s="218">
        <v>7339</v>
      </c>
      <c r="CD61" s="335">
        <v>1070</v>
      </c>
      <c r="CE61" s="218">
        <v>7484</v>
      </c>
      <c r="CF61" s="335">
        <v>1104</v>
      </c>
      <c r="CG61" s="247"/>
      <c r="CH61" s="247"/>
    </row>
    <row r="62" spans="1:86" ht="17.25" customHeight="1" x14ac:dyDescent="0.2">
      <c r="A62" s="260">
        <v>59</v>
      </c>
      <c r="B62" s="361" t="s">
        <v>419</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335">
        <v>1339</v>
      </c>
      <c r="BU62" s="215">
        <v>10003</v>
      </c>
      <c r="BV62" s="217">
        <v>1365</v>
      </c>
      <c r="BW62" s="218">
        <v>10400</v>
      </c>
      <c r="BX62" s="216">
        <v>1383</v>
      </c>
      <c r="BY62" s="218">
        <v>17615</v>
      </c>
      <c r="BZ62" s="249">
        <v>1409</v>
      </c>
      <c r="CA62" s="218">
        <v>17971</v>
      </c>
      <c r="CB62" s="335">
        <v>1434</v>
      </c>
      <c r="CC62" s="218">
        <v>18336</v>
      </c>
      <c r="CD62" s="335">
        <v>1457</v>
      </c>
      <c r="CE62" s="218">
        <v>18653</v>
      </c>
      <c r="CF62" s="335">
        <v>1475</v>
      </c>
      <c r="CG62" s="247"/>
      <c r="CH62" s="247"/>
    </row>
    <row r="63" spans="1:86"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335">
        <v>4052</v>
      </c>
      <c r="BU63" s="215">
        <v>37128</v>
      </c>
      <c r="BV63" s="217">
        <v>4273</v>
      </c>
      <c r="BW63" s="218">
        <v>38483</v>
      </c>
      <c r="BX63" s="216">
        <v>4520</v>
      </c>
      <c r="BY63" s="218">
        <v>39862</v>
      </c>
      <c r="BZ63" s="249">
        <v>4802</v>
      </c>
      <c r="CA63" s="218">
        <v>40875</v>
      </c>
      <c r="CB63" s="335">
        <v>4981</v>
      </c>
      <c r="CC63" s="218">
        <v>42358</v>
      </c>
      <c r="CD63" s="335">
        <v>5217</v>
      </c>
      <c r="CE63" s="218">
        <v>43715</v>
      </c>
      <c r="CF63" s="335">
        <v>5457</v>
      </c>
      <c r="CG63" s="247"/>
      <c r="CH63" s="247"/>
    </row>
    <row r="64" spans="1:86"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335">
        <v>26335</v>
      </c>
      <c r="BU64" s="215">
        <v>156066</v>
      </c>
      <c r="BV64" s="217">
        <v>27669</v>
      </c>
      <c r="BW64" s="218">
        <v>162634</v>
      </c>
      <c r="BX64" s="216">
        <v>29408</v>
      </c>
      <c r="BY64" s="218">
        <v>169524</v>
      </c>
      <c r="BZ64" s="249">
        <v>31355</v>
      </c>
      <c r="CA64" s="218">
        <v>174523</v>
      </c>
      <c r="CB64" s="335">
        <v>33009</v>
      </c>
      <c r="CC64" s="218">
        <v>180924</v>
      </c>
      <c r="CD64" s="335">
        <v>34340</v>
      </c>
      <c r="CE64" s="218">
        <v>187150</v>
      </c>
      <c r="CF64" s="335">
        <v>36007</v>
      </c>
      <c r="CG64" s="247"/>
      <c r="CH64" s="247"/>
    </row>
    <row r="65" spans="1:88"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335">
        <v>2831</v>
      </c>
      <c r="BU65" s="215">
        <v>23098</v>
      </c>
      <c r="BV65" s="217">
        <v>2929</v>
      </c>
      <c r="BW65" s="218">
        <v>23913</v>
      </c>
      <c r="BX65" s="216">
        <v>3030</v>
      </c>
      <c r="BY65" s="218">
        <v>24702</v>
      </c>
      <c r="BZ65" s="249">
        <v>3142</v>
      </c>
      <c r="CA65" s="218">
        <v>25376</v>
      </c>
      <c r="CB65" s="335">
        <v>3246</v>
      </c>
      <c r="CC65" s="218">
        <v>26214</v>
      </c>
      <c r="CD65" s="335">
        <v>3370</v>
      </c>
      <c r="CE65" s="218">
        <v>26998</v>
      </c>
      <c r="CF65" s="335">
        <v>3478</v>
      </c>
      <c r="CG65" s="247"/>
      <c r="CH65" s="247"/>
    </row>
    <row r="66" spans="1:88"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335">
        <v>416</v>
      </c>
      <c r="BU66" s="215">
        <v>1145</v>
      </c>
      <c r="BV66" s="217">
        <v>431</v>
      </c>
      <c r="BW66" s="218">
        <v>1202</v>
      </c>
      <c r="BX66" s="216">
        <v>449</v>
      </c>
      <c r="BY66" s="218">
        <v>1284</v>
      </c>
      <c r="BZ66" s="249">
        <v>479</v>
      </c>
      <c r="CA66" s="218">
        <v>1362</v>
      </c>
      <c r="CB66" s="335">
        <v>502</v>
      </c>
      <c r="CC66" s="218">
        <v>1438</v>
      </c>
      <c r="CD66" s="335">
        <v>518</v>
      </c>
      <c r="CE66" s="218">
        <v>1511</v>
      </c>
      <c r="CF66" s="335">
        <v>534</v>
      </c>
      <c r="CG66" s="247"/>
      <c r="CH66" s="247"/>
    </row>
    <row r="67" spans="1:88"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335">
        <v>1000</v>
      </c>
      <c r="BU67" s="215">
        <v>166059</v>
      </c>
      <c r="BV67" s="217">
        <v>1050</v>
      </c>
      <c r="BW67" s="218">
        <v>174487</v>
      </c>
      <c r="BX67" s="216">
        <v>1122</v>
      </c>
      <c r="BY67" s="218">
        <v>183123</v>
      </c>
      <c r="BZ67" s="249">
        <v>1186</v>
      </c>
      <c r="CA67" s="218">
        <v>189493</v>
      </c>
      <c r="CB67" s="335">
        <v>1250</v>
      </c>
      <c r="CC67" s="218">
        <v>199728</v>
      </c>
      <c r="CD67" s="335">
        <v>1312</v>
      </c>
      <c r="CE67" s="218">
        <v>208779</v>
      </c>
      <c r="CF67" s="335">
        <v>1374</v>
      </c>
      <c r="CG67" s="247"/>
      <c r="CH67" s="247"/>
      <c r="CI67" s="401" t="s">
        <v>67</v>
      </c>
      <c r="CJ67" s="402"/>
    </row>
    <row r="68" spans="1:88"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335">
        <v>2570</v>
      </c>
      <c r="BU68" s="215">
        <v>531269</v>
      </c>
      <c r="BV68" s="217">
        <v>2692</v>
      </c>
      <c r="BW68" s="218">
        <v>557345</v>
      </c>
      <c r="BX68" s="216">
        <v>2844</v>
      </c>
      <c r="BY68" s="218">
        <v>583228</v>
      </c>
      <c r="BZ68" s="249">
        <v>3059</v>
      </c>
      <c r="CA68" s="218">
        <v>605098</v>
      </c>
      <c r="CB68" s="335">
        <v>3254</v>
      </c>
      <c r="CC68" s="218">
        <v>629691</v>
      </c>
      <c r="CD68" s="335">
        <v>3391</v>
      </c>
      <c r="CE68" s="218">
        <v>651686</v>
      </c>
      <c r="CF68" s="335">
        <v>3491</v>
      </c>
      <c r="CG68" s="247"/>
      <c r="CH68" s="247"/>
    </row>
    <row r="69" spans="1:88"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335">
        <v>52593</v>
      </c>
      <c r="BU69" s="215">
        <v>811934</v>
      </c>
      <c r="BV69" s="217">
        <v>56210</v>
      </c>
      <c r="BW69" s="218">
        <v>848032</v>
      </c>
      <c r="BX69" s="216">
        <v>60064</v>
      </c>
      <c r="BY69" s="218">
        <v>881873</v>
      </c>
      <c r="BZ69" s="249">
        <v>63583</v>
      </c>
      <c r="CA69" s="218">
        <v>910603</v>
      </c>
      <c r="CB69" s="335">
        <v>66664</v>
      </c>
      <c r="CC69" s="218">
        <v>947798</v>
      </c>
      <c r="CD69" s="335">
        <v>69876</v>
      </c>
      <c r="CE69" s="218">
        <v>979410</v>
      </c>
      <c r="CF69" s="335">
        <v>73017</v>
      </c>
      <c r="CG69" s="247"/>
      <c r="CH69" s="247"/>
    </row>
    <row r="70" spans="1:88"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335">
        <v>1052</v>
      </c>
      <c r="BU70" s="215">
        <v>1297</v>
      </c>
      <c r="BV70" s="217">
        <v>1086</v>
      </c>
      <c r="BW70" s="218">
        <v>1342</v>
      </c>
      <c r="BX70" s="216">
        <v>1128</v>
      </c>
      <c r="BY70" s="218">
        <v>1382</v>
      </c>
      <c r="BZ70" s="249">
        <v>1165</v>
      </c>
      <c r="CA70" s="218">
        <v>1429</v>
      </c>
      <c r="CB70" s="335">
        <v>1211</v>
      </c>
      <c r="CC70" s="218">
        <v>1496</v>
      </c>
      <c r="CD70" s="335">
        <v>1260</v>
      </c>
      <c r="CE70" s="218">
        <v>1548</v>
      </c>
      <c r="CF70" s="335">
        <v>1289</v>
      </c>
      <c r="CG70" s="247"/>
      <c r="CH70" s="247"/>
    </row>
    <row r="71" spans="1:88"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335">
        <v>618</v>
      </c>
      <c r="BU71" s="215">
        <v>1932</v>
      </c>
      <c r="BV71" s="217">
        <v>640</v>
      </c>
      <c r="BW71" s="218">
        <v>2004</v>
      </c>
      <c r="BX71" s="216">
        <v>663</v>
      </c>
      <c r="BY71" s="218">
        <v>2073</v>
      </c>
      <c r="BZ71" s="249">
        <v>688</v>
      </c>
      <c r="CA71" s="218">
        <v>2145</v>
      </c>
      <c r="CB71" s="335">
        <v>711</v>
      </c>
      <c r="CC71" s="218">
        <v>2235</v>
      </c>
      <c r="CD71" s="335">
        <v>745</v>
      </c>
      <c r="CE71" s="218">
        <v>2306</v>
      </c>
      <c r="CF71" s="335">
        <v>777</v>
      </c>
      <c r="CG71" s="247"/>
      <c r="CH71" s="247"/>
    </row>
    <row r="72" spans="1:88"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335">
        <v>462</v>
      </c>
      <c r="BU72" s="215">
        <v>2286</v>
      </c>
      <c r="BV72" s="217">
        <v>484</v>
      </c>
      <c r="BW72" s="218">
        <v>2362</v>
      </c>
      <c r="BX72" s="216">
        <v>511</v>
      </c>
      <c r="BY72" s="218">
        <v>2444</v>
      </c>
      <c r="BZ72" s="249">
        <v>530</v>
      </c>
      <c r="CA72" s="218">
        <v>2490</v>
      </c>
      <c r="CB72" s="335">
        <v>547</v>
      </c>
      <c r="CC72" s="218">
        <v>2560</v>
      </c>
      <c r="CD72" s="335">
        <v>568</v>
      </c>
      <c r="CE72" s="218">
        <v>2615</v>
      </c>
      <c r="CF72" s="335">
        <v>581</v>
      </c>
      <c r="CG72" s="247"/>
      <c r="CH72" s="247"/>
    </row>
    <row r="73" spans="1:88" ht="17.25" customHeight="1" x14ac:dyDescent="0.2">
      <c r="A73" s="256">
        <v>70</v>
      </c>
      <c r="B73" s="261" t="s">
        <v>351</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335">
        <v>1306</v>
      </c>
      <c r="BU73" s="215">
        <v>9847</v>
      </c>
      <c r="BV73" s="217">
        <v>1441</v>
      </c>
      <c r="BW73" s="218">
        <v>10703</v>
      </c>
      <c r="BX73" s="216">
        <v>1551</v>
      </c>
      <c r="BY73" s="218">
        <v>12200</v>
      </c>
      <c r="BZ73" s="249">
        <v>1682</v>
      </c>
      <c r="CA73" s="218">
        <v>13692</v>
      </c>
      <c r="CB73" s="335">
        <v>1787</v>
      </c>
      <c r="CC73" s="218">
        <v>15712</v>
      </c>
      <c r="CD73" s="335">
        <v>1920</v>
      </c>
      <c r="CE73" s="218">
        <v>17457</v>
      </c>
      <c r="CF73" s="335">
        <v>2029</v>
      </c>
      <c r="CG73" s="247"/>
      <c r="CH73" s="247"/>
    </row>
    <row r="74" spans="1:88" ht="17.25" customHeight="1" x14ac:dyDescent="0.2">
      <c r="A74" s="256">
        <v>71</v>
      </c>
      <c r="B74" s="261" t="s">
        <v>352</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335">
        <v>366</v>
      </c>
      <c r="BU74" s="215">
        <v>2903</v>
      </c>
      <c r="BV74" s="217">
        <v>412</v>
      </c>
      <c r="BW74" s="218">
        <v>3133</v>
      </c>
      <c r="BX74" s="216">
        <v>429</v>
      </c>
      <c r="BY74" s="218">
        <v>3366</v>
      </c>
      <c r="BZ74" s="249">
        <v>458</v>
      </c>
      <c r="CA74" s="218">
        <v>3587</v>
      </c>
      <c r="CB74" s="335">
        <v>473</v>
      </c>
      <c r="CC74" s="218">
        <v>3844</v>
      </c>
      <c r="CD74" s="335">
        <v>505</v>
      </c>
      <c r="CE74" s="218">
        <v>4121</v>
      </c>
      <c r="CF74" s="335">
        <v>526</v>
      </c>
      <c r="CG74" s="247"/>
      <c r="CH74" s="247"/>
    </row>
    <row r="75" spans="1:88" ht="17.25" customHeight="1" x14ac:dyDescent="0.2">
      <c r="A75" s="256">
        <v>72</v>
      </c>
      <c r="B75" s="261" t="s">
        <v>353</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335">
        <v>467</v>
      </c>
      <c r="BU75" s="215">
        <v>2388</v>
      </c>
      <c r="BV75" s="217">
        <v>496</v>
      </c>
      <c r="BW75" s="218">
        <v>2584</v>
      </c>
      <c r="BX75" s="216">
        <v>534</v>
      </c>
      <c r="BY75" s="218">
        <v>2743</v>
      </c>
      <c r="BZ75" s="249">
        <v>565</v>
      </c>
      <c r="CA75" s="218">
        <v>2941</v>
      </c>
      <c r="CB75" s="335">
        <v>594</v>
      </c>
      <c r="CC75" s="218">
        <v>3177</v>
      </c>
      <c r="CD75" s="335">
        <v>630</v>
      </c>
      <c r="CE75" s="218">
        <v>3336</v>
      </c>
      <c r="CF75" s="335">
        <v>668</v>
      </c>
      <c r="CG75" s="247"/>
      <c r="CH75" s="247"/>
    </row>
    <row r="76" spans="1:88" ht="17.25" customHeight="1" x14ac:dyDescent="0.2">
      <c r="A76" s="256">
        <v>73</v>
      </c>
      <c r="B76" s="261" t="s">
        <v>354</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335">
        <v>28</v>
      </c>
      <c r="BU76" s="215">
        <v>240</v>
      </c>
      <c r="BV76" s="217">
        <v>31</v>
      </c>
      <c r="BW76" s="218">
        <v>255</v>
      </c>
      <c r="BX76" s="216">
        <v>33</v>
      </c>
      <c r="BY76" s="218">
        <v>266</v>
      </c>
      <c r="BZ76" s="249">
        <v>38</v>
      </c>
      <c r="CA76" s="218">
        <v>284</v>
      </c>
      <c r="CB76" s="335">
        <v>41</v>
      </c>
      <c r="CC76" s="218">
        <v>304</v>
      </c>
      <c r="CD76" s="335">
        <v>43</v>
      </c>
      <c r="CE76" s="218">
        <v>318</v>
      </c>
      <c r="CF76" s="335">
        <v>45</v>
      </c>
      <c r="CG76" s="247"/>
      <c r="CH76" s="247"/>
    </row>
    <row r="77" spans="1:88" ht="30" customHeight="1" x14ac:dyDescent="0.2">
      <c r="A77" s="256">
        <v>74</v>
      </c>
      <c r="B77" s="261" t="s">
        <v>355</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335">
        <v>335</v>
      </c>
      <c r="BU77" s="215">
        <v>3282</v>
      </c>
      <c r="BV77" s="217">
        <v>370</v>
      </c>
      <c r="BW77" s="218">
        <v>3531</v>
      </c>
      <c r="BX77" s="216">
        <v>401</v>
      </c>
      <c r="BY77" s="218">
        <v>3742</v>
      </c>
      <c r="BZ77" s="249">
        <v>441</v>
      </c>
      <c r="CA77" s="218">
        <v>3917</v>
      </c>
      <c r="CB77" s="335">
        <v>474</v>
      </c>
      <c r="CC77" s="218">
        <v>4197</v>
      </c>
      <c r="CD77" s="335">
        <v>518</v>
      </c>
      <c r="CE77" s="218">
        <v>4448</v>
      </c>
      <c r="CF77" s="335">
        <v>560</v>
      </c>
      <c r="CG77" s="247"/>
      <c r="CH77" s="247"/>
    </row>
    <row r="78" spans="1:88" ht="17.25" customHeight="1" x14ac:dyDescent="0.2">
      <c r="A78" s="256">
        <v>75</v>
      </c>
      <c r="B78" s="261" t="s">
        <v>356</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335">
        <v>10639</v>
      </c>
      <c r="BU78" s="215">
        <v>13447</v>
      </c>
      <c r="BV78" s="217">
        <v>11306</v>
      </c>
      <c r="BW78" s="218">
        <v>14212</v>
      </c>
      <c r="BX78" s="216">
        <v>12062</v>
      </c>
      <c r="BY78" s="218">
        <v>14903</v>
      </c>
      <c r="BZ78" s="249">
        <v>12922</v>
      </c>
      <c r="CA78" s="218">
        <v>15339</v>
      </c>
      <c r="CB78" s="335">
        <v>13708</v>
      </c>
      <c r="CC78" s="218">
        <v>15845</v>
      </c>
      <c r="CD78" s="335">
        <v>14414</v>
      </c>
      <c r="CE78" s="218">
        <v>16422</v>
      </c>
      <c r="CF78" s="335">
        <v>15209</v>
      </c>
      <c r="CG78" s="247"/>
      <c r="CH78" s="247"/>
    </row>
    <row r="79" spans="1:88" ht="17.25" customHeight="1" x14ac:dyDescent="0.2">
      <c r="A79" s="256">
        <v>76</v>
      </c>
      <c r="B79" s="261" t="s">
        <v>357</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335">
        <v>44125</v>
      </c>
      <c r="BU79" s="215">
        <v>293760</v>
      </c>
      <c r="BV79" s="217">
        <v>47482</v>
      </c>
      <c r="BW79" s="218">
        <v>315073</v>
      </c>
      <c r="BX79" s="216">
        <v>50998</v>
      </c>
      <c r="BY79" s="218">
        <v>335292</v>
      </c>
      <c r="BZ79" s="249">
        <v>54511</v>
      </c>
      <c r="CA79" s="218">
        <v>349533</v>
      </c>
      <c r="CB79" s="335">
        <v>57310</v>
      </c>
      <c r="CC79" s="218">
        <v>371901</v>
      </c>
      <c r="CD79" s="335">
        <v>60347</v>
      </c>
      <c r="CE79" s="218">
        <v>389961</v>
      </c>
      <c r="CF79" s="335">
        <v>63210</v>
      </c>
      <c r="CG79" s="247"/>
      <c r="CH79" s="247"/>
    </row>
    <row r="80" spans="1:88" ht="17.25" customHeight="1" x14ac:dyDescent="0.2">
      <c r="A80" s="256">
        <v>77</v>
      </c>
      <c r="B80" s="261" t="s">
        <v>358</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335">
        <v>55</v>
      </c>
      <c r="BU80" s="215">
        <v>174</v>
      </c>
      <c r="BV80" s="217">
        <v>63</v>
      </c>
      <c r="BW80" s="218">
        <v>207</v>
      </c>
      <c r="BX80" s="216">
        <v>72</v>
      </c>
      <c r="BY80" s="218">
        <v>243</v>
      </c>
      <c r="BZ80" s="249">
        <v>84</v>
      </c>
      <c r="CA80" s="218">
        <v>276</v>
      </c>
      <c r="CB80" s="335">
        <v>99</v>
      </c>
      <c r="CC80" s="218">
        <v>316</v>
      </c>
      <c r="CD80" s="335">
        <v>107</v>
      </c>
      <c r="CE80" s="218">
        <v>356</v>
      </c>
      <c r="CF80" s="335">
        <v>117</v>
      </c>
      <c r="CG80" s="247"/>
      <c r="CH80" s="247"/>
    </row>
    <row r="81" spans="1:86" ht="17.25" customHeight="1" x14ac:dyDescent="0.2">
      <c r="A81" s="256">
        <v>78</v>
      </c>
      <c r="B81" s="261" t="s">
        <v>359</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335">
        <v>1793</v>
      </c>
      <c r="BU81" s="215">
        <v>6988</v>
      </c>
      <c r="BV81" s="217">
        <v>1903</v>
      </c>
      <c r="BW81" s="218">
        <v>7315</v>
      </c>
      <c r="BX81" s="216">
        <v>2003</v>
      </c>
      <c r="BY81" s="218">
        <v>7743</v>
      </c>
      <c r="BZ81" s="249">
        <v>2133</v>
      </c>
      <c r="CA81" s="218">
        <v>8010</v>
      </c>
      <c r="CB81" s="335">
        <v>2243</v>
      </c>
      <c r="CC81" s="218">
        <v>8387</v>
      </c>
      <c r="CD81" s="335">
        <v>2346</v>
      </c>
      <c r="CE81" s="218">
        <v>8671</v>
      </c>
      <c r="CF81" s="335">
        <v>2441</v>
      </c>
      <c r="CG81" s="247"/>
      <c r="CH81" s="247"/>
    </row>
    <row r="82" spans="1:86" ht="28.5" customHeight="1" x14ac:dyDescent="0.2">
      <c r="A82" s="256">
        <v>79</v>
      </c>
      <c r="B82" s="261" t="s">
        <v>360</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335">
        <v>206</v>
      </c>
      <c r="BU82" s="215">
        <v>2430</v>
      </c>
      <c r="BV82" s="217">
        <v>222</v>
      </c>
      <c r="BW82" s="218">
        <v>2591</v>
      </c>
      <c r="BX82" s="216">
        <v>244</v>
      </c>
      <c r="BY82" s="218">
        <v>2733</v>
      </c>
      <c r="BZ82" s="249">
        <v>259</v>
      </c>
      <c r="CA82" s="218">
        <v>2852</v>
      </c>
      <c r="CB82" s="335">
        <v>273</v>
      </c>
      <c r="CC82" s="218">
        <v>3013</v>
      </c>
      <c r="CD82" s="335">
        <v>284</v>
      </c>
      <c r="CE82" s="218">
        <v>3136</v>
      </c>
      <c r="CF82" s="335">
        <v>297</v>
      </c>
      <c r="CG82" s="247"/>
      <c r="CH82" s="247"/>
    </row>
    <row r="83" spans="1:86" ht="17.25" customHeight="1" x14ac:dyDescent="0.2">
      <c r="A83" s="256">
        <v>80</v>
      </c>
      <c r="B83" s="261" t="s">
        <v>361</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335">
        <v>10451</v>
      </c>
      <c r="BU83" s="215">
        <v>47565</v>
      </c>
      <c r="BV83" s="217">
        <v>11703</v>
      </c>
      <c r="BW83" s="218">
        <v>54154</v>
      </c>
      <c r="BX83" s="216">
        <v>13167</v>
      </c>
      <c r="BY83" s="218">
        <v>61169</v>
      </c>
      <c r="BZ83" s="249">
        <v>14683</v>
      </c>
      <c r="CA83" s="218">
        <v>67024</v>
      </c>
      <c r="CB83" s="335">
        <v>15943</v>
      </c>
      <c r="CC83" s="218">
        <v>74084</v>
      </c>
      <c r="CD83" s="335">
        <v>17227</v>
      </c>
      <c r="CE83" s="218">
        <v>81320</v>
      </c>
      <c r="CF83" s="335">
        <v>18689</v>
      </c>
      <c r="CG83" s="247"/>
      <c r="CH83" s="247"/>
    </row>
    <row r="84" spans="1:86"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5"/>
      <c r="BV84" s="216"/>
      <c r="BW84" s="218"/>
      <c r="BX84" s="216"/>
      <c r="BY84" s="218"/>
      <c r="BZ84" s="216"/>
      <c r="CA84" s="218"/>
      <c r="CB84" s="216"/>
      <c r="CC84" s="218"/>
      <c r="CD84" s="216"/>
      <c r="CE84" s="218"/>
      <c r="CF84" s="216"/>
      <c r="CG84" s="363"/>
      <c r="CH84" s="363"/>
    </row>
    <row r="85" spans="1:86"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397">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263">
        <f t="shared" ref="CE85:CF85" si="9">SUM(CE4:CE84)</f>
        <v>29830037</v>
      </c>
      <c r="CF85" s="264">
        <f t="shared" si="9"/>
        <v>1614898</v>
      </c>
      <c r="CG85" s="363"/>
      <c r="CH85" s="363"/>
    </row>
    <row r="86" spans="1:86" x14ac:dyDescent="0.2">
      <c r="B86" s="122" t="s">
        <v>56</v>
      </c>
      <c r="E86" s="189"/>
      <c r="F86" s="189"/>
      <c r="I86" s="189"/>
      <c r="J86" s="189"/>
      <c r="M86" s="189"/>
      <c r="N86" s="189"/>
      <c r="Q86" s="189"/>
      <c r="S86" s="189"/>
      <c r="T86" s="189"/>
      <c r="X86" s="265"/>
      <c r="Y86" s="265"/>
      <c r="Z86" s="265"/>
      <c r="AA86" s="265"/>
      <c r="AB86" s="265"/>
      <c r="AC86" s="265"/>
      <c r="AD86" s="265"/>
      <c r="AE86" s="265"/>
      <c r="AF86" s="265"/>
      <c r="AG86" s="265"/>
      <c r="AH86" s="265"/>
      <c r="CB86" s="363"/>
      <c r="CC86" s="363"/>
      <c r="CD86" s="363"/>
      <c r="CE86" s="363"/>
      <c r="CF86" s="363"/>
      <c r="CG86" s="363"/>
      <c r="CH86" s="363"/>
    </row>
    <row r="87" spans="1:86" x14ac:dyDescent="0.2">
      <c r="B87" s="119" t="s">
        <v>54</v>
      </c>
      <c r="BT87" s="189"/>
      <c r="BU87" s="189"/>
      <c r="BV87" s="189"/>
      <c r="BW87" s="189"/>
      <c r="BX87" s="189"/>
      <c r="BY87" s="189"/>
      <c r="BZ87" s="189"/>
      <c r="CA87" s="265"/>
      <c r="CB87" s="363"/>
      <c r="CC87" s="363"/>
      <c r="CD87" s="363"/>
      <c r="CE87" s="363"/>
      <c r="CF87" s="363"/>
      <c r="CG87" s="363"/>
      <c r="CH87" s="363"/>
    </row>
    <row r="88" spans="1:86" x14ac:dyDescent="0.2">
      <c r="B88" s="119" t="s">
        <v>64</v>
      </c>
      <c r="AI88" s="265"/>
      <c r="AK88" s="265"/>
      <c r="BO88" s="189"/>
      <c r="CB88" s="363"/>
      <c r="CC88" s="363"/>
      <c r="CD88" s="363"/>
      <c r="CE88" s="363"/>
      <c r="CF88" s="363"/>
      <c r="CG88" s="363"/>
      <c r="CH88" s="363"/>
    </row>
    <row r="89" spans="1:86" x14ac:dyDescent="0.2">
      <c r="B89" s="122" t="s">
        <v>164</v>
      </c>
      <c r="CB89" s="363"/>
      <c r="CC89" s="363"/>
      <c r="CD89" s="386"/>
      <c r="CE89" s="386"/>
      <c r="CF89" s="386"/>
      <c r="CG89" s="363"/>
      <c r="CH89" s="363"/>
    </row>
    <row r="90" spans="1:86" ht="25.5" x14ac:dyDescent="0.2">
      <c r="B90" s="122" t="s">
        <v>393</v>
      </c>
      <c r="CB90" s="363"/>
      <c r="CC90" s="363"/>
      <c r="CD90" s="363"/>
      <c r="CE90" s="363"/>
      <c r="CF90" s="363"/>
      <c r="CG90" s="363"/>
      <c r="CH90" s="363"/>
    </row>
    <row r="91" spans="1:86" ht="25.5" x14ac:dyDescent="0.2">
      <c r="B91" s="122" t="s">
        <v>371</v>
      </c>
      <c r="CB91" s="363"/>
      <c r="CC91" s="363"/>
      <c r="CD91" s="363"/>
      <c r="CE91" s="363"/>
      <c r="CF91" s="363"/>
      <c r="CG91" s="363"/>
      <c r="CH91" s="363"/>
    </row>
    <row r="92" spans="1:86" x14ac:dyDescent="0.2">
      <c r="B92" s="254" t="s">
        <v>416</v>
      </c>
      <c r="CB92" s="363"/>
      <c r="CC92" s="363"/>
      <c r="CD92" s="363"/>
      <c r="CE92" s="363"/>
      <c r="CF92" s="363"/>
      <c r="CG92" s="363"/>
      <c r="CH92" s="363"/>
    </row>
    <row r="93" spans="1:86" x14ac:dyDescent="0.2">
      <c r="B93" s="254" t="s">
        <v>408</v>
      </c>
      <c r="CB93" s="363"/>
      <c r="CC93" s="363"/>
      <c r="CD93" s="363"/>
      <c r="CE93" s="363"/>
      <c r="CF93" s="363"/>
      <c r="CG93" s="363"/>
      <c r="CH93" s="363"/>
    </row>
    <row r="94" spans="1:86" ht="51" x14ac:dyDescent="0.2">
      <c r="B94" s="321" t="s">
        <v>346</v>
      </c>
      <c r="C94" s="321"/>
      <c r="D94" s="321"/>
      <c r="E94" s="320"/>
      <c r="CB94" s="363"/>
      <c r="CC94" s="363"/>
      <c r="CD94" s="363"/>
      <c r="CE94" s="363"/>
      <c r="CF94" s="363"/>
      <c r="CG94" s="363"/>
      <c r="CH94" s="363"/>
    </row>
    <row r="95" spans="1:86" x14ac:dyDescent="0.2">
      <c r="B95" s="320" t="s">
        <v>350</v>
      </c>
      <c r="C95" s="320"/>
      <c r="D95" s="320"/>
      <c r="E95" s="320"/>
    </row>
  </sheetData>
  <mergeCells count="45">
    <mergeCell ref="BU1:BV1"/>
    <mergeCell ref="CI67:CJ67"/>
    <mergeCell ref="BM1:BN1"/>
    <mergeCell ref="BK1:BL1"/>
    <mergeCell ref="BO1:BP1"/>
    <mergeCell ref="BS1:BT1"/>
    <mergeCell ref="BQ1:BR1"/>
    <mergeCell ref="BW1:BX1"/>
    <mergeCell ref="BY1:BZ1"/>
    <mergeCell ref="CA1:CB1"/>
    <mergeCell ref="CC1:CD1"/>
    <mergeCell ref="CE1:CF1"/>
    <mergeCell ref="M1:N1"/>
    <mergeCell ref="CI4:CJ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A1:A3"/>
    <mergeCell ref="C1:D1"/>
    <mergeCell ref="G1:H1"/>
    <mergeCell ref="K1:L1"/>
    <mergeCell ref="E1:F1"/>
    <mergeCell ref="I1:J1"/>
    <mergeCell ref="B1:B3"/>
    <mergeCell ref="BG1:BH1"/>
    <mergeCell ref="AK1:AL1"/>
    <mergeCell ref="AM1:AN1"/>
    <mergeCell ref="AO1:AP1"/>
    <mergeCell ref="AW1:AX1"/>
    <mergeCell ref="AY1:AZ1"/>
    <mergeCell ref="BE1:BF1"/>
    <mergeCell ref="BC1:BD1"/>
    <mergeCell ref="BA1:BB1"/>
    <mergeCell ref="AU1:AV1"/>
  </mergeCells>
  <phoneticPr fontId="2" type="noConversion"/>
  <conditionalFormatting sqref="CB86:CH94 CG84:CH85">
    <cfRule type="cellIs" dxfId="5" priority="1" operator="greaterThan">
      <formula>0.2</formula>
    </cfRule>
  </conditionalFormatting>
  <hyperlinks>
    <hyperlink ref="CI4" location="Indice!A1" display="Volver al Indice"/>
    <hyperlink ref="CI4:CJ4" location="Indice!B21" display="Volver al Indice"/>
    <hyperlink ref="CI67" location="Indice!A1" display="Volver al Indice"/>
    <hyperlink ref="CI67:CJ67" location="Indice!B21" display="Volver al Indice"/>
  </hyperlinks>
  <pageMargins left="0.75" right="0.75" top="1" bottom="1" header="0" footer="0"/>
  <pageSetup scale="5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37" t="s">
        <v>330</v>
      </c>
      <c r="C1" s="438"/>
      <c r="D1" s="438"/>
      <c r="E1" s="438"/>
      <c r="F1" s="438"/>
      <c r="G1" s="438"/>
      <c r="H1" s="438"/>
      <c r="I1" s="438"/>
      <c r="J1" s="438"/>
      <c r="K1" s="438"/>
      <c r="L1" s="438"/>
      <c r="M1" s="438"/>
      <c r="N1" s="438"/>
      <c r="O1" s="438"/>
      <c r="P1" s="438"/>
      <c r="Q1" s="438"/>
      <c r="R1" s="438"/>
      <c r="S1" s="438"/>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401" t="s">
        <v>67</v>
      </c>
      <c r="V3" s="402"/>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324</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401" t="s">
        <v>67</v>
      </c>
      <c r="V75" s="402"/>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5"/>
  <sheetViews>
    <sheetView showGridLines="0" topLeftCell="A61" zoomScale="75" workbookViewId="0">
      <selection activeCell="J88" sqref="J88"/>
    </sheetView>
  </sheetViews>
  <sheetFormatPr baseColWidth="10" defaultColWidth="11.42578125" defaultRowHeight="12.75" x14ac:dyDescent="0.2"/>
  <cols>
    <col min="1" max="1" width="3.140625" style="275" bestFit="1" customWidth="1"/>
    <col min="2" max="2" width="89" style="30" customWidth="1"/>
    <col min="3" max="5" width="11.42578125" style="30"/>
    <col min="6" max="6" width="12.42578125" style="30" bestFit="1" customWidth="1"/>
    <col min="7" max="16384" width="11.42578125" style="30"/>
  </cols>
  <sheetData>
    <row r="2" spans="1:11" ht="13.5" thickBot="1" x14ac:dyDescent="0.25">
      <c r="B2" s="442" t="s">
        <v>396</v>
      </c>
      <c r="C2" s="443"/>
      <c r="D2" s="443"/>
      <c r="E2" s="443"/>
    </row>
    <row r="3" spans="1:11" ht="12.6" customHeight="1" x14ac:dyDescent="0.2">
      <c r="B3" s="322"/>
      <c r="C3" s="463" t="s">
        <v>473</v>
      </c>
      <c r="D3" s="464"/>
      <c r="E3" s="465"/>
      <c r="F3" s="454" t="s">
        <v>443</v>
      </c>
      <c r="G3" s="455"/>
      <c r="H3" s="456"/>
    </row>
    <row r="4" spans="1:11" ht="13.5" thickBot="1" x14ac:dyDescent="0.25">
      <c r="B4" s="322"/>
      <c r="C4" s="466"/>
      <c r="D4" s="467"/>
      <c r="E4" s="468"/>
      <c r="F4" s="457" t="s">
        <v>345</v>
      </c>
      <c r="G4" s="458"/>
      <c r="H4" s="459"/>
    </row>
    <row r="5" spans="1:11" ht="13.15" customHeight="1" x14ac:dyDescent="0.2">
      <c r="A5" s="294"/>
      <c r="B5" s="446" t="s">
        <v>0</v>
      </c>
      <c r="C5" s="448" t="s">
        <v>54</v>
      </c>
      <c r="D5" s="450" t="s">
        <v>55</v>
      </c>
      <c r="E5" s="452" t="s">
        <v>77</v>
      </c>
      <c r="F5" s="448" t="s">
        <v>54</v>
      </c>
      <c r="G5" s="450" t="s">
        <v>55</v>
      </c>
      <c r="H5" s="452" t="s">
        <v>77</v>
      </c>
    </row>
    <row r="6" spans="1:11" ht="12.75" customHeight="1" thickBot="1" x14ac:dyDescent="0.25">
      <c r="A6" s="295"/>
      <c r="B6" s="447"/>
      <c r="C6" s="449"/>
      <c r="D6" s="451"/>
      <c r="E6" s="453"/>
      <c r="F6" s="460"/>
      <c r="G6" s="461"/>
      <c r="H6" s="462"/>
    </row>
    <row r="7" spans="1:11" ht="13.5" thickBot="1" x14ac:dyDescent="0.25">
      <c r="A7" s="296">
        <v>1</v>
      </c>
      <c r="B7" s="325" t="s">
        <v>1</v>
      </c>
      <c r="C7" s="328">
        <f>'Año 2017'!$K5/VLOOKUP($A7,DATOS,4,0)*100000</f>
        <v>17.06486982153568</v>
      </c>
      <c r="D7" s="297">
        <f>'Año 2017'!$L5/VLOOKUP($A7,DATOS,5,0)*100000</f>
        <v>5.2853320064521938</v>
      </c>
      <c r="E7" s="298">
        <f>$C7/$D7</f>
        <v>3.2287223963798941</v>
      </c>
      <c r="F7" s="297">
        <f>('Año 2016'!$E5-'Año 2015'!$E5)/VLOOKUP($A7,DATOS,4,0)*100000</f>
        <v>33.119129755163151</v>
      </c>
      <c r="G7" s="297">
        <f>('Año 2016'!$F5-'Año 2015'!$F5)/VLOOKUP($A7,DATOS,5,0)*100000</f>
        <v>11.446685892426849</v>
      </c>
      <c r="H7" s="298">
        <f>$F7/$G7</f>
        <v>2.8933378679565966</v>
      </c>
      <c r="I7" s="290"/>
    </row>
    <row r="8" spans="1:11" ht="12" customHeight="1" thickBot="1" x14ac:dyDescent="0.25">
      <c r="A8" s="296">
        <v>2</v>
      </c>
      <c r="B8" s="325" t="s">
        <v>2</v>
      </c>
      <c r="C8" s="328">
        <f>'Año 2017'!$K6/VLOOKUP($A8,DATOS,4,0)*100000</f>
        <v>1465.1189651189652</v>
      </c>
      <c r="D8" s="297">
        <f>'Año 2017'!$L6/VLOOKUP($A8,DATOS,5,0)*100000</f>
        <v>336.67972575905975</v>
      </c>
      <c r="E8" s="298">
        <f t="shared" ref="E8:E71" si="0">$C8/$D8</f>
        <v>4.3516697116697118</v>
      </c>
      <c r="F8" s="297">
        <f>('Año 2016'!$E6-'Año 2015'!$E6)/VLOOKUP($A8,DATOS,4,0)*100000</f>
        <v>3690.2286902286905</v>
      </c>
      <c r="G8" s="297">
        <f>('Año 2016'!$F6-'Año 2015'!$F6)/VLOOKUP($A8,DATOS,5,0)*100000</f>
        <v>848.84100555011423</v>
      </c>
      <c r="H8" s="298">
        <f t="shared" ref="H8:H71" si="1">$F8/$G8</f>
        <v>4.3473732608348001</v>
      </c>
      <c r="I8" s="290"/>
      <c r="J8" s="444" t="s">
        <v>67</v>
      </c>
      <c r="K8" s="445"/>
    </row>
    <row r="9" spans="1:11" ht="12" customHeight="1" x14ac:dyDescent="0.2">
      <c r="A9" s="296">
        <v>3</v>
      </c>
      <c r="B9" s="325" t="s">
        <v>3</v>
      </c>
      <c r="C9" s="328">
        <f>'Año 2017'!$K7/VLOOKUP($A9,DATOS,4,0)*100000</f>
        <v>5972.9696580068885</v>
      </c>
      <c r="D9" s="297">
        <f>'Año 2017'!$L7/VLOOKUP($A9,DATOS,5,0)*100000</f>
        <v>60.070914661434124</v>
      </c>
      <c r="E9" s="298">
        <f t="shared" si="0"/>
        <v>99.431974553261952</v>
      </c>
      <c r="F9" s="297">
        <f>('Año 2016'!$E7-'Año 2015'!$E7)/VLOOKUP($A9,DATOS,4,0)*100000</f>
        <v>11284.579613073451</v>
      </c>
      <c r="G9" s="297">
        <f>('Año 2016'!$F7-'Año 2015'!$F7)/VLOOKUP($A9,DATOS,5,0)*100000</f>
        <v>134.60015835312748</v>
      </c>
      <c r="H9" s="298">
        <f t="shared" si="1"/>
        <v>83.837788537128048</v>
      </c>
      <c r="I9" s="290"/>
    </row>
    <row r="10" spans="1:11" ht="12" customHeight="1" x14ac:dyDescent="0.2">
      <c r="A10" s="296">
        <v>4</v>
      </c>
      <c r="B10" s="325" t="s">
        <v>78</v>
      </c>
      <c r="C10" s="328">
        <f>'Año 2017'!$K8/VLOOKUP($A10,DATOS,4,0)*100000</f>
        <v>67.06118470476585</v>
      </c>
      <c r="D10" s="297">
        <f>'Año 2017'!$L8/VLOOKUP($A10,DATOS,5,0)*100000</f>
        <v>23.76939366437616</v>
      </c>
      <c r="E10" s="298">
        <f t="shared" si="0"/>
        <v>2.8213250052428673</v>
      </c>
      <c r="F10" s="297">
        <f>('Año 2016'!$E8-'Año 2015'!$E8)/VLOOKUP($A10,DATOS,4,0)*100000</f>
        <v>125.77040055017602</v>
      </c>
      <c r="G10" s="297">
        <f>('Año 2016'!$F8-'Año 2015'!$F8)/VLOOKUP($A10,DATOS,5,0)*100000</f>
        <v>42.779068450013611</v>
      </c>
      <c r="H10" s="298">
        <f t="shared" si="1"/>
        <v>2.9399985812485827</v>
      </c>
      <c r="I10" s="290"/>
    </row>
    <row r="11" spans="1:11" ht="12" customHeight="1" x14ac:dyDescent="0.2">
      <c r="A11" s="296">
        <v>5</v>
      </c>
      <c r="B11" s="325" t="s">
        <v>5</v>
      </c>
      <c r="C11" s="328">
        <f>'Año 2017'!$K9/VLOOKUP($A11,DATOS,4,0)*100000</f>
        <v>318.01005715648591</v>
      </c>
      <c r="D11" s="297">
        <f>'Año 2017'!$L9/VLOOKUP($A11,DATOS,5,0)*100000</f>
        <v>20.031700311746988</v>
      </c>
      <c r="E11" s="298">
        <f t="shared" si="0"/>
        <v>15.875340196158909</v>
      </c>
      <c r="F11" s="297">
        <f>('Año 2016'!$E9-'Año 2015'!$E9)/VLOOKUP($A11,DATOS,4,0)*100000</f>
        <v>683.35275027735827</v>
      </c>
      <c r="G11" s="297">
        <f>('Año 2016'!$F9-'Año 2015'!$F9)/VLOOKUP($A11,DATOS,5,0)*100000</f>
        <v>37.552137902196243</v>
      </c>
      <c r="H11" s="298">
        <f t="shared" si="1"/>
        <v>18.19743930577631</v>
      </c>
      <c r="I11" s="290"/>
    </row>
    <row r="12" spans="1:11" ht="12" customHeight="1" x14ac:dyDescent="0.2">
      <c r="A12" s="296">
        <v>6</v>
      </c>
      <c r="B12" s="325" t="s">
        <v>6</v>
      </c>
      <c r="C12" s="328">
        <f>'Año 2017'!$K10/VLOOKUP($A12,DATOS,4,0)*100000</f>
        <v>3.8619735002206381</v>
      </c>
      <c r="D12" s="297">
        <f>'Año 2017'!$L10/VLOOKUP($A12,DATOS,5,0)*100000</f>
        <v>5.6357407582611785</v>
      </c>
      <c r="E12" s="298">
        <f t="shared" si="0"/>
        <v>0.68526457583407208</v>
      </c>
      <c r="F12" s="297">
        <f>('Año 2016'!$E10-'Año 2015'!$E10)/VLOOKUP($A12,DATOS,4,0)*100000</f>
        <v>6.8577099536628143</v>
      </c>
      <c r="G12" s="297">
        <f>('Año 2016'!$F10-'Año 2015'!$F10)/VLOOKUP($A12,DATOS,5,0)*100000</f>
        <v>11.534288080379095</v>
      </c>
      <c r="H12" s="298">
        <f t="shared" si="1"/>
        <v>0.59454991117556888</v>
      </c>
      <c r="I12" s="290"/>
    </row>
    <row r="13" spans="1:11" ht="12" customHeight="1" x14ac:dyDescent="0.2">
      <c r="A13" s="296">
        <v>7</v>
      </c>
      <c r="B13" s="325" t="s">
        <v>7</v>
      </c>
      <c r="C13" s="328">
        <f>'Año 2017'!$K11/VLOOKUP($A13,DATOS,4,0)*100000</f>
        <v>401.27709327806548</v>
      </c>
      <c r="D13" s="297">
        <f>'Año 2017'!$L11/VLOOKUP($A13,DATOS,5,0)*100000</f>
        <v>123.48988428334987</v>
      </c>
      <c r="E13" s="298">
        <f t="shared" si="0"/>
        <v>3.2494733929568484</v>
      </c>
      <c r="F13" s="297">
        <f>('Año 2016'!$E11-'Año 2015'!$E11)/VLOOKUP($A13,DATOS,4,0)*100000</f>
        <v>776.79085305652825</v>
      </c>
      <c r="G13" s="297">
        <f>('Año 2016'!$F11-'Año 2015'!$F11)/VLOOKUP($A13,DATOS,5,0)*100000</f>
        <v>292.79571286572451</v>
      </c>
      <c r="H13" s="298">
        <f t="shared" si="1"/>
        <v>2.6530130699446506</v>
      </c>
      <c r="I13" s="290"/>
    </row>
    <row r="14" spans="1:11" ht="12" customHeight="1" x14ac:dyDescent="0.2">
      <c r="A14" s="296">
        <v>8</v>
      </c>
      <c r="B14" s="325" t="s">
        <v>8</v>
      </c>
      <c r="C14" s="328">
        <f>'Año 2017'!$K12/VLOOKUP($A14,DATOS,4,0)*100000</f>
        <v>58.357424647825731</v>
      </c>
      <c r="D14" s="297">
        <f>'Año 2017'!$L12/VLOOKUP($A14,DATOS,5,0)*100000</f>
        <v>47.613587629848475</v>
      </c>
      <c r="E14" s="298">
        <f t="shared" si="0"/>
        <v>1.2256464499482929</v>
      </c>
      <c r="F14" s="297">
        <f>('Año 2016'!$E12-'Año 2015'!$E12)/VLOOKUP($A14,DATOS,4,0)*100000</f>
        <v>117.75550437007848</v>
      </c>
      <c r="G14" s="297">
        <f>('Año 2016'!$F12-'Año 2015'!$F12)/VLOOKUP($A14,DATOS,5,0)*100000</f>
        <v>111.30932526446202</v>
      </c>
      <c r="H14" s="298">
        <f t="shared" si="1"/>
        <v>1.0579123006118387</v>
      </c>
      <c r="I14" s="290"/>
    </row>
    <row r="15" spans="1:11" ht="12" customHeight="1" x14ac:dyDescent="0.2">
      <c r="A15" s="296">
        <v>9</v>
      </c>
      <c r="B15" s="325" t="s">
        <v>9</v>
      </c>
      <c r="C15" s="328">
        <f>'Año 2017'!$K13/VLOOKUP($A15,DATOS,4,0)*100000</f>
        <v>211.36521136521134</v>
      </c>
      <c r="D15" s="297">
        <f>'Año 2017'!$L13/VLOOKUP($A15,DATOS,5,0)*100000</f>
        <v>40.809663728370879</v>
      </c>
      <c r="E15" s="298">
        <f t="shared" si="0"/>
        <v>5.1792931392931383</v>
      </c>
      <c r="F15" s="297">
        <f>('Año 2016'!$E13-'Año 2015'!$E13)/VLOOKUP($A15,DATOS,4,0)*100000</f>
        <v>457.957957957958</v>
      </c>
      <c r="G15" s="297">
        <f>('Año 2016'!$F13-'Año 2015'!$F13)/VLOOKUP($A15,DATOS,5,0)*100000</f>
        <v>51.012079660463598</v>
      </c>
      <c r="H15" s="298">
        <f t="shared" si="1"/>
        <v>8.9774414414414423</v>
      </c>
      <c r="I15" s="290"/>
    </row>
    <row r="16" spans="1:11" ht="12" customHeight="1" x14ac:dyDescent="0.2">
      <c r="A16" s="296">
        <v>10</v>
      </c>
      <c r="B16" s="325" t="s">
        <v>10</v>
      </c>
      <c r="C16" s="328">
        <f>'Año 2017'!$K14/VLOOKUP($A16,DATOS,4,0)*100000</f>
        <v>6.4830592034634131</v>
      </c>
      <c r="D16" s="297">
        <f>'Año 2017'!$L14/VLOOKUP($A16,DATOS,5,0)*100000</f>
        <v>5.5250596472988684</v>
      </c>
      <c r="E16" s="298">
        <f t="shared" si="0"/>
        <v>1.1733917129080949</v>
      </c>
      <c r="F16" s="297">
        <f>('Año 2016'!$E14-'Año 2015'!$E14)/VLOOKUP($A16,DATOS,4,0)*100000</f>
        <v>15.905383190490625</v>
      </c>
      <c r="G16" s="297">
        <f>('Año 2016'!$F14-'Año 2015'!$F14)/VLOOKUP($A16,DATOS,5,0)*100000</f>
        <v>10.427577362507723</v>
      </c>
      <c r="H16" s="298">
        <f t="shared" si="1"/>
        <v>1.5253191261546821</v>
      </c>
      <c r="I16" s="290"/>
    </row>
    <row r="17" spans="1:9" ht="12" customHeight="1" x14ac:dyDescent="0.2">
      <c r="A17" s="296">
        <v>11</v>
      </c>
      <c r="B17" s="325" t="s">
        <v>11</v>
      </c>
      <c r="C17" s="328">
        <f>'Año 2017'!$K15/VLOOKUP($A17,DATOS,4,0)*100000</f>
        <v>242.15656642691872</v>
      </c>
      <c r="D17" s="297">
        <f>'Año 2017'!$L15/VLOOKUP($A17,DATOS,5,0)*100000</f>
        <v>31.332382557586762</v>
      </c>
      <c r="E17" s="298">
        <f t="shared" si="0"/>
        <v>7.7286355731758229</v>
      </c>
      <c r="F17" s="297">
        <f>('Año 2016'!$E15-'Año 2015'!$E15)/VLOOKUP($A17,DATOS,4,0)*100000</f>
        <v>460.17399381694435</v>
      </c>
      <c r="G17" s="297">
        <f>('Año 2016'!$F15-'Año 2015'!$F15)/VLOOKUP($A17,DATOS,5,0)*100000</f>
        <v>65.409633671010567</v>
      </c>
      <c r="H17" s="298">
        <f t="shared" si="1"/>
        <v>7.0352632783646465</v>
      </c>
      <c r="I17" s="290"/>
    </row>
    <row r="18" spans="1:9" ht="12" customHeight="1" x14ac:dyDescent="0.2">
      <c r="A18" s="296">
        <v>12</v>
      </c>
      <c r="B18" s="325" t="s">
        <v>12</v>
      </c>
      <c r="C18" s="328">
        <f>'Año 2017'!$K16/VLOOKUP($A18,DATOS,4,0)*100000</f>
        <v>100.72828195133438</v>
      </c>
      <c r="D18" s="297">
        <f>'Año 2017'!$L16/VLOOKUP($A18,DATOS,5,0)*100000</f>
        <v>86.457505265784292</v>
      </c>
      <c r="E18" s="298">
        <f t="shared" si="0"/>
        <v>1.1650611666584576</v>
      </c>
      <c r="F18" s="297">
        <f>('Año 2016'!$E16-'Año 2015'!$E16)/VLOOKUP($A18,DATOS,4,0)*100000</f>
        <v>182.29927708696982</v>
      </c>
      <c r="G18" s="297">
        <f>('Año 2016'!$F16-'Año 2015'!$F16)/VLOOKUP($A18,DATOS,5,0)*100000</f>
        <v>140.42091459275034</v>
      </c>
      <c r="H18" s="298">
        <f t="shared" si="1"/>
        <v>1.2982345088384832</v>
      </c>
      <c r="I18" s="290"/>
    </row>
    <row r="19" spans="1:9" ht="12" customHeight="1" x14ac:dyDescent="0.2">
      <c r="A19" s="296">
        <v>13</v>
      </c>
      <c r="B19" s="325" t="s">
        <v>13</v>
      </c>
      <c r="C19" s="328">
        <f>'Año 2017'!$K17/VLOOKUP($A19,DATOS,4,0)*100000</f>
        <v>107.992607992608</v>
      </c>
      <c r="D19" s="297">
        <f>'Año 2017'!$L17/VLOOKUP($A19,DATOS,5,0)*100000</f>
        <v>89.781260202415936</v>
      </c>
      <c r="E19" s="298">
        <f t="shared" si="0"/>
        <v>1.202841302841303</v>
      </c>
      <c r="F19" s="297">
        <f>('Año 2016'!$E17-'Año 2015'!$E17)/VLOOKUP($A19,DATOS,4,0)*100000</f>
        <v>213.0977130977131</v>
      </c>
      <c r="G19" s="297">
        <f>('Año 2016'!$F17-'Año 2015'!$F17)/VLOOKUP($A19,DATOS,5,0)*100000</f>
        <v>183.64348677766895</v>
      </c>
      <c r="H19" s="298">
        <f t="shared" si="1"/>
        <v>1.1603880803880804</v>
      </c>
      <c r="I19" s="290"/>
    </row>
    <row r="20" spans="1:9" ht="12" customHeight="1" x14ac:dyDescent="0.2">
      <c r="A20" s="296">
        <v>14</v>
      </c>
      <c r="B20" s="325" t="s">
        <v>14</v>
      </c>
      <c r="C20" s="328">
        <f>'Año 2017'!$K18/VLOOKUP($A20,DATOS,4,0)*100000</f>
        <v>18.439167007859002</v>
      </c>
      <c r="D20" s="297">
        <f>'Año 2017'!$L18/VLOOKUP($A20,DATOS,5,0)*100000</f>
        <v>8.3969424294792283</v>
      </c>
      <c r="E20" s="298">
        <f t="shared" si="0"/>
        <v>2.195938243321097</v>
      </c>
      <c r="F20" s="297">
        <f>('Año 2016'!$E18-'Año 2015'!$E18)/VLOOKUP($A20,DATOS,4,0)*100000</f>
        <v>40.943080249915376</v>
      </c>
      <c r="G20" s="297">
        <f>('Año 2016'!$F18-'Año 2015'!$F18)/VLOOKUP($A20,DATOS,5,0)*100000</f>
        <v>18.283664967414445</v>
      </c>
      <c r="H20" s="298">
        <f t="shared" si="1"/>
        <v>2.2393256670850752</v>
      </c>
      <c r="I20" s="290"/>
    </row>
    <row r="21" spans="1:9" ht="12" customHeight="1" x14ac:dyDescent="0.2">
      <c r="A21" s="296">
        <v>15</v>
      </c>
      <c r="B21" s="325" t="s">
        <v>15</v>
      </c>
      <c r="C21" s="328">
        <f>'Año 2017'!$K19/VLOOKUP($A21,DATOS,4,0)*100000</f>
        <v>10.625841107149119</v>
      </c>
      <c r="D21" s="297">
        <f>'Año 2017'!$L19/VLOOKUP($A21,DATOS,5,0)*100000</f>
        <v>4.5261130441993913</v>
      </c>
      <c r="E21" s="298">
        <f t="shared" si="0"/>
        <v>2.3476747052897986</v>
      </c>
      <c r="F21" s="297">
        <f>('Año 2016'!$E19-'Año 2015'!$E19)/VLOOKUP($A21,DATOS,4,0)*100000</f>
        <v>19.309867501103188</v>
      </c>
      <c r="G21" s="297">
        <f>('Año 2016'!$F19-'Año 2015'!$F19)/VLOOKUP($A21,DATOS,5,0)*100000</f>
        <v>9.2274304643032767</v>
      </c>
      <c r="H21" s="298">
        <f t="shared" si="1"/>
        <v>2.0926592268350617</v>
      </c>
      <c r="I21" s="290"/>
    </row>
    <row r="22" spans="1:9" ht="12" customHeight="1" x14ac:dyDescent="0.2">
      <c r="A22" s="296">
        <v>16</v>
      </c>
      <c r="B22" s="325" t="s">
        <v>16</v>
      </c>
      <c r="C22" s="328">
        <f>'Año 2017'!$K20/VLOOKUP($A22,DATOS,4,0)*100000</f>
        <v>12.474248895497125</v>
      </c>
      <c r="D22" s="297">
        <f>'Año 2017'!$L20/VLOOKUP($A22,DATOS,5,0)*100000</f>
        <v>9.5784937884123842</v>
      </c>
      <c r="E22" s="298">
        <f t="shared" si="0"/>
        <v>1.3023184198947741</v>
      </c>
      <c r="F22" s="297">
        <f>('Año 2016'!$E20-'Año 2015'!$E20)/VLOOKUP($A22,DATOS,4,0)*100000</f>
        <v>23.710742861828646</v>
      </c>
      <c r="G22" s="297">
        <f>('Año 2016'!$F20-'Año 2015'!$F20)/VLOOKUP($A22,DATOS,5,0)*100000</f>
        <v>19.616230429693857</v>
      </c>
      <c r="H22" s="298">
        <f t="shared" si="1"/>
        <v>1.2087308490186148</v>
      </c>
      <c r="I22" s="290"/>
    </row>
    <row r="23" spans="1:9" ht="12" customHeight="1" x14ac:dyDescent="0.2">
      <c r="A23" s="296">
        <v>17</v>
      </c>
      <c r="B23" s="325" t="s">
        <v>17</v>
      </c>
      <c r="C23" s="328">
        <f>'Año 2017'!$K21/VLOOKUP($A23,DATOS,4,0)*100000</f>
        <v>10.110502317924611</v>
      </c>
      <c r="D23" s="297">
        <f>'Año 2017'!$L21/VLOOKUP($A23,DATOS,5,0)*100000</f>
        <v>6.8125774325740966</v>
      </c>
      <c r="E23" s="298">
        <f t="shared" si="0"/>
        <v>1.4840935634113461</v>
      </c>
      <c r="F23" s="297">
        <f>('Año 2016'!$E21-'Año 2015'!$E21)/VLOOKUP($A23,DATOS,4,0)*100000</f>
        <v>19.431542165594241</v>
      </c>
      <c r="G23" s="297">
        <f>('Año 2016'!$F21-'Año 2015'!$F21)/VLOOKUP($A23,DATOS,5,0)*100000</f>
        <v>12.806156485275897</v>
      </c>
      <c r="H23" s="298">
        <f t="shared" si="1"/>
        <v>1.5173594191150168</v>
      </c>
      <c r="I23" s="290"/>
    </row>
    <row r="24" spans="1:9" ht="12" customHeight="1" x14ac:dyDescent="0.2">
      <c r="A24" s="296">
        <v>18</v>
      </c>
      <c r="B24" s="325" t="s">
        <v>79</v>
      </c>
      <c r="C24" s="328">
        <f>'Año 2017'!$K22/VLOOKUP($A24,DATOS,4,0)*100000</f>
        <v>260.60741552329995</v>
      </c>
      <c r="D24" s="297">
        <f>'Año 2017'!$L22/VLOOKUP($A24,DATOS,5,0)*100000</f>
        <v>20.761718544682374</v>
      </c>
      <c r="E24" s="298">
        <f t="shared" si="0"/>
        <v>12.552304615941749</v>
      </c>
      <c r="F24" s="297">
        <f>('Año 2016'!$E22-'Año 2015'!$E22)/VLOOKUP($A24,DATOS,4,0)*100000</f>
        <v>386.98418200622086</v>
      </c>
      <c r="G24" s="297">
        <f>('Año 2016'!$F22-'Año 2015'!$F22)/VLOOKUP($A24,DATOS,5,0)*100000</f>
        <v>40.851820315064188</v>
      </c>
      <c r="H24" s="298">
        <f t="shared" si="1"/>
        <v>9.4728748687734647</v>
      </c>
      <c r="I24" s="290"/>
    </row>
    <row r="25" spans="1:9" ht="12" customHeight="1" x14ac:dyDescent="0.2">
      <c r="A25" s="296">
        <v>19</v>
      </c>
      <c r="B25" s="325" t="s">
        <v>19</v>
      </c>
      <c r="C25" s="328">
        <f>'Año 2017'!$K23/VLOOKUP($A25,DATOS,4,0)*100000</f>
        <v>11739.81960307249</v>
      </c>
      <c r="D25" s="297">
        <f>'Año 2017'!$L23/VLOOKUP($A25,DATOS,5,0)*100000</f>
        <v>4428.8104259915108</v>
      </c>
      <c r="E25" s="298">
        <f t="shared" si="0"/>
        <v>2.6507839518654062</v>
      </c>
      <c r="F25" s="297">
        <f>('Año 2016'!$E23-'Año 2015'!$E23)/VLOOKUP($A25,DATOS,4,0)*100000</f>
        <v>30047.462164808352</v>
      </c>
      <c r="G25" s="297">
        <f>('Año 2016'!$F23-'Año 2015'!$F23)/VLOOKUP($A25,DATOS,5,0)*100000</f>
        <v>9106.3721047230792</v>
      </c>
      <c r="H25" s="298">
        <f t="shared" si="1"/>
        <v>3.2996084301479445</v>
      </c>
      <c r="I25" s="290"/>
    </row>
    <row r="26" spans="1:9" ht="12" customHeight="1" x14ac:dyDescent="0.2">
      <c r="A26" s="296">
        <v>20</v>
      </c>
      <c r="B26" s="325" t="s">
        <v>20</v>
      </c>
      <c r="C26" s="328">
        <f>'Año 2017'!$K24/VLOOKUP($A26,DATOS,4,0)*100000</f>
        <v>882.51641334103692</v>
      </c>
      <c r="D26" s="297">
        <f>'Año 2017'!$L24/VLOOKUP($A26,DATOS,5,0)*100000</f>
        <v>52.802905900579674</v>
      </c>
      <c r="E26" s="298">
        <f t="shared" si="0"/>
        <v>16.713406171294611</v>
      </c>
      <c r="F26" s="297">
        <f>('Año 2016'!$E24-'Año 2015'!$E24)/VLOOKUP($A26,DATOS,4,0)*100000</f>
        <v>1842.211068152963</v>
      </c>
      <c r="G26" s="297">
        <f>('Año 2016'!$F24-'Año 2015'!$F24)/VLOOKUP($A26,DATOS,5,0)*100000</f>
        <v>93.420525824102498</v>
      </c>
      <c r="H26" s="298">
        <f t="shared" si="1"/>
        <v>19.719553619528789</v>
      </c>
      <c r="I26" s="290"/>
    </row>
    <row r="27" spans="1:9" ht="12" customHeight="1" x14ac:dyDescent="0.2">
      <c r="A27" s="296">
        <v>21</v>
      </c>
      <c r="B27" s="325" t="s">
        <v>21</v>
      </c>
      <c r="C27" s="328">
        <f>'Año 2017'!$K25/VLOOKUP($A27,DATOS,4,0)*100000</f>
        <v>661.7938291845436</v>
      </c>
      <c r="D27" s="297">
        <f>'Año 2017'!$L25/VLOOKUP($A27,DATOS,5,0)*100000</f>
        <v>289.99988087296293</v>
      </c>
      <c r="E27" s="298">
        <f t="shared" si="0"/>
        <v>2.2820486242697746</v>
      </c>
      <c r="F27" s="297">
        <f>('Año 2016'!$E25-'Año 2015'!$E25)/VLOOKUP($A27,DATOS,4,0)*100000</f>
        <v>1330.854301561207</v>
      </c>
      <c r="G27" s="297">
        <f>('Año 2016'!$F25-'Año 2015'!$F25)/VLOOKUP($A27,DATOS,5,0)*100000</f>
        <v>723.25002382540742</v>
      </c>
      <c r="H27" s="298">
        <f t="shared" si="1"/>
        <v>1.8401026722710143</v>
      </c>
      <c r="I27" s="290"/>
    </row>
    <row r="28" spans="1:9" ht="12" customHeight="1" x14ac:dyDescent="0.2">
      <c r="A28" s="296">
        <v>22</v>
      </c>
      <c r="B28" s="325" t="s">
        <v>22</v>
      </c>
      <c r="C28" s="328">
        <f>'Año 2017'!$K26/VLOOKUP($A28,DATOS,4,0)*100000</f>
        <v>56.414516019511765</v>
      </c>
      <c r="D28" s="297">
        <f>'Año 2017'!$L26/VLOOKUP($A28,DATOS,5,0)*100000</f>
        <v>19.438432391971638</v>
      </c>
      <c r="E28" s="298">
        <f t="shared" si="0"/>
        <v>2.9022153063542202</v>
      </c>
      <c r="F28" s="297">
        <f>('Año 2016'!$E26-'Año 2015'!$E26)/VLOOKUP($A28,DATOS,4,0)*100000</f>
        <v>102.44623447909937</v>
      </c>
      <c r="G28" s="297">
        <f>('Año 2016'!$F26-'Año 2015'!$F26)/VLOOKUP($A28,DATOS,5,0)*100000</f>
        <v>45.694822413963173</v>
      </c>
      <c r="H28" s="298">
        <f t="shared" si="1"/>
        <v>2.2419659179547313</v>
      </c>
      <c r="I28" s="290"/>
    </row>
    <row r="29" spans="1:9" ht="12" customHeight="1" x14ac:dyDescent="0.2">
      <c r="A29" s="296">
        <v>23</v>
      </c>
      <c r="B29" s="325" t="s">
        <v>23</v>
      </c>
      <c r="C29" s="328">
        <f>'Año 2017'!$K27/VLOOKUP($A29,DATOS,4,0)*100000</f>
        <v>33743.79660837027</v>
      </c>
      <c r="D29" s="297">
        <f>'Año 2017'!$L27/VLOOKUP($A29,DATOS,5,0)*100000</f>
        <v>15671.328937840621</v>
      </c>
      <c r="E29" s="298">
        <f t="shared" si="0"/>
        <v>2.1532185778381017</v>
      </c>
      <c r="F29" s="297">
        <f>('Año 2016'!$E27-'Año 2015'!$E27)/VLOOKUP($A29,DATOS,4,0)*100000</f>
        <v>63077.413019824315</v>
      </c>
      <c r="G29" s="297">
        <f>('Año 2016'!$F27-'Año 2015'!$F27)/VLOOKUP($A29,DATOS,5,0)*100000</f>
        <v>32876.634018064717</v>
      </c>
      <c r="H29" s="298">
        <f t="shared" si="1"/>
        <v>1.9186092160518982</v>
      </c>
      <c r="I29" s="290"/>
    </row>
    <row r="30" spans="1:9" ht="12" customHeight="1" x14ac:dyDescent="0.2">
      <c r="A30" s="296">
        <v>24</v>
      </c>
      <c r="B30" s="361" t="s">
        <v>415</v>
      </c>
      <c r="C30" s="371">
        <f>'Año 2017'!$K28/VLOOKUP($A30,DATOS,4,0)*100000</f>
        <v>4689.3046893046894</v>
      </c>
      <c r="D30" s="372">
        <f>'Año 2017'!$L28/VLOOKUP($A30,DATOS,5,0)*100000</f>
        <v>712.12863206007182</v>
      </c>
      <c r="E30" s="373">
        <f t="shared" si="0"/>
        <v>6.5849124416459661</v>
      </c>
      <c r="F30" s="372">
        <f>('Año 2016'!$E28-'Año 2015'!$E28)/VLOOKUP($A30,DATOS,4,0)*100000</f>
        <v>9614.2296142296145</v>
      </c>
      <c r="G30" s="372">
        <f>('Año 2016'!$F28-'Año 2015'!$F28)/VLOOKUP($A30,DATOS,5,0)*100000</f>
        <v>1554.8481880509303</v>
      </c>
      <c r="H30" s="373">
        <f t="shared" si="1"/>
        <v>6.1833879912620082</v>
      </c>
      <c r="I30" s="290"/>
    </row>
    <row r="31" spans="1:9" ht="12" customHeight="1" x14ac:dyDescent="0.2">
      <c r="A31" s="296">
        <v>25</v>
      </c>
      <c r="B31" s="361" t="s">
        <v>25</v>
      </c>
      <c r="C31" s="328">
        <f>'Año 2017'!$K29/VLOOKUP($A31,DATOS,4,0)*100000</f>
        <v>29.353650030389819</v>
      </c>
      <c r="D31" s="297">
        <f>'Año 2017'!$L29/VLOOKUP($A31,DATOS,5,0)*100000</f>
        <v>11.168159725531307</v>
      </c>
      <c r="E31" s="298">
        <f t="shared" si="0"/>
        <v>2.6283336513611122</v>
      </c>
      <c r="F31" s="297">
        <f>('Año 2016'!$E29-'Año 2015'!$E29)/VLOOKUP($A31,DATOS,4,0)*100000</f>
        <v>57.424423546615287</v>
      </c>
      <c r="G31" s="297">
        <f>('Año 2016'!$F29-'Año 2015'!$F29)/VLOOKUP($A31,DATOS,5,0)*100000</f>
        <v>23.266999428190221</v>
      </c>
      <c r="H31" s="298">
        <f t="shared" si="1"/>
        <v>2.4680631348209019</v>
      </c>
      <c r="I31" s="290"/>
    </row>
    <row r="32" spans="1:9" ht="12" customHeight="1" x14ac:dyDescent="0.2">
      <c r="A32" s="296">
        <v>26</v>
      </c>
      <c r="B32" s="361" t="s">
        <v>170</v>
      </c>
      <c r="C32" s="328">
        <f>'Año 2017'!$K30/VLOOKUP($A32,DATOS,4,0)*100000</f>
        <v>419.70375694393618</v>
      </c>
      <c r="D32" s="297">
        <f>'Año 2017'!$L30/VLOOKUP($A32,DATOS,5,0)*100000</f>
        <v>151.07494206529205</v>
      </c>
      <c r="E32" s="298">
        <f t="shared" si="0"/>
        <v>2.7781162859062842</v>
      </c>
      <c r="F32" s="297">
        <f>('Año 2016'!$E30-'Año 2015'!$E30)/VLOOKUP($A32,DATOS,4,0)*100000</f>
        <v>808.05807910616613</v>
      </c>
      <c r="G32" s="297">
        <f>('Año 2016'!$F30-'Año 2015'!$F30)/VLOOKUP($A32,DATOS,5,0)*100000</f>
        <v>289.17942712579617</v>
      </c>
      <c r="H32" s="298">
        <f t="shared" si="1"/>
        <v>2.7943138526056082</v>
      </c>
      <c r="I32" s="290"/>
    </row>
    <row r="33" spans="1:9" ht="12" customHeight="1" x14ac:dyDescent="0.2">
      <c r="A33" s="296">
        <v>27</v>
      </c>
      <c r="B33" s="361" t="s">
        <v>27</v>
      </c>
      <c r="C33" s="328">
        <f>'Año 2017'!$K31/VLOOKUP($A33,DATOS,4,0)*100000</f>
        <v>51.151297612268117</v>
      </c>
      <c r="D33" s="297">
        <f>'Año 2017'!$L31/VLOOKUP($A33,DATOS,5,0)*100000</f>
        <v>2.8908722024241276</v>
      </c>
      <c r="E33" s="298">
        <f t="shared" si="0"/>
        <v>17.694070865317197</v>
      </c>
      <c r="F33" s="297">
        <f>('Año 2016'!$E31-'Año 2015'!$E31)/VLOOKUP($A33,DATOS,4,0)*100000</f>
        <v>102.34590707687515</v>
      </c>
      <c r="G33" s="297">
        <f>('Año 2016'!$F31-'Año 2015'!$F31)/VLOOKUP($A33,DATOS,5,0)*100000</f>
        <v>4.8473210666909621</v>
      </c>
      <c r="H33" s="298">
        <f t="shared" si="1"/>
        <v>21.11391130663063</v>
      </c>
      <c r="I33" s="290"/>
    </row>
    <row r="34" spans="1:9" ht="12" customHeight="1" x14ac:dyDescent="0.2">
      <c r="A34" s="296">
        <v>28</v>
      </c>
      <c r="B34" s="361" t="s">
        <v>28</v>
      </c>
      <c r="C34" s="328">
        <f>'Año 2017'!$K32/VLOOKUP($A34,DATOS,4,0)*100000</f>
        <v>41.406770364743174</v>
      </c>
      <c r="D34" s="297">
        <f>'Año 2017'!$L32/VLOOKUP($A34,DATOS,5,0)*100000</f>
        <v>19.878654917047619</v>
      </c>
      <c r="E34" s="298">
        <f t="shared" si="0"/>
        <v>2.0829764658389127</v>
      </c>
      <c r="F34" s="297">
        <f>('Año 2016'!$E32-'Año 2015'!$E32)/VLOOKUP($A34,DATOS,4,0)*100000</f>
        <v>80.338030871155127</v>
      </c>
      <c r="G34" s="297">
        <f>('Año 2016'!$F32-'Año 2015'!$F32)/VLOOKUP($A34,DATOS,5,0)*100000</f>
        <v>37.329883326072924</v>
      </c>
      <c r="H34" s="298">
        <f t="shared" si="1"/>
        <v>2.152110419671291</v>
      </c>
      <c r="I34" s="290"/>
    </row>
    <row r="35" spans="1:9" ht="12" customHeight="1" x14ac:dyDescent="0.2">
      <c r="A35" s="296">
        <v>29</v>
      </c>
      <c r="B35" s="361" t="s">
        <v>29</v>
      </c>
      <c r="C35" s="328">
        <f>'Año 2017'!$K33/VLOOKUP($A35,DATOS,4,0)*100000</f>
        <v>6091.3460922490467</v>
      </c>
      <c r="D35" s="297">
        <f>'Año 2017'!$L33/VLOOKUP($A35,DATOS,5,0)*100000</f>
        <v>1219.108849418878</v>
      </c>
      <c r="E35" s="298">
        <f t="shared" si="0"/>
        <v>4.996556374070007</v>
      </c>
      <c r="F35" s="297">
        <f>('Año 2016'!$E33-'Año 2015'!$E33)/VLOOKUP($A35,DATOS,4,0)*100000</f>
        <v>11333.914559721012</v>
      </c>
      <c r="G35" s="297">
        <f>('Año 2016'!$F33-'Año 2015'!$F33)/VLOOKUP($A35,DATOS,5,0)*100000</f>
        <v>2091.2271743482324</v>
      </c>
      <c r="H35" s="298">
        <f t="shared" si="1"/>
        <v>5.4197433443611525</v>
      </c>
      <c r="I35" s="290"/>
    </row>
    <row r="36" spans="1:9" ht="12" customHeight="1" x14ac:dyDescent="0.2">
      <c r="A36" s="296">
        <v>30</v>
      </c>
      <c r="B36" s="361" t="s">
        <v>30</v>
      </c>
      <c r="C36" s="328">
        <f>'Año 2017'!$K34/VLOOKUP($A36,DATOS,4,0)*100000</f>
        <v>265.54779584287962</v>
      </c>
      <c r="D36" s="297">
        <f>'Año 2017'!$L34/VLOOKUP($A36,DATOS,5,0)*100000</f>
        <v>60.797319669245091</v>
      </c>
      <c r="E36" s="298">
        <f t="shared" si="0"/>
        <v>4.3677549814290506</v>
      </c>
      <c r="F36" s="297">
        <f>('Año 2016'!$E34-'Año 2015'!$E34)/VLOOKUP($A36,DATOS,4,0)*100000</f>
        <v>546.06294261799826</v>
      </c>
      <c r="G36" s="297">
        <f>('Año 2016'!$F34-'Año 2015'!$F34)/VLOOKUP($A36,DATOS,5,0)*100000</f>
        <v>123.12550709994599</v>
      </c>
      <c r="H36" s="298">
        <f t="shared" si="1"/>
        <v>4.435010709639041</v>
      </c>
      <c r="I36" s="290"/>
    </row>
    <row r="37" spans="1:9" ht="12" customHeight="1" x14ac:dyDescent="0.2">
      <c r="A37" s="296">
        <v>31</v>
      </c>
      <c r="B37" s="361" t="s">
        <v>31</v>
      </c>
      <c r="C37" s="328">
        <f>'Año 2017'!$K35/VLOOKUP($A37,DATOS,4,0)*100000</f>
        <v>86.768077518975815</v>
      </c>
      <c r="D37" s="297">
        <f>'Año 2017'!$L35/VLOOKUP($A37,DATOS,5,0)*100000</f>
        <v>9.3442333815729377</v>
      </c>
      <c r="E37" s="298">
        <f t="shared" si="0"/>
        <v>9.2857352739160639</v>
      </c>
      <c r="F37" s="297">
        <f>('Año 2016'!$E35-'Año 2015'!$E35)/VLOOKUP($A37,DATOS,4,0)*100000</f>
        <v>207.40602356698946</v>
      </c>
      <c r="G37" s="297">
        <f>('Año 2016'!$F35-'Año 2015'!$F35)/VLOOKUP($A37,DATOS,5,0)*100000</f>
        <v>17.024025192053195</v>
      </c>
      <c r="H37" s="298">
        <f t="shared" si="1"/>
        <v>12.183136551266763</v>
      </c>
      <c r="I37" s="290"/>
    </row>
    <row r="38" spans="1:9" ht="12" customHeight="1" x14ac:dyDescent="0.2">
      <c r="A38" s="296">
        <v>32</v>
      </c>
      <c r="B38" s="361" t="s">
        <v>32</v>
      </c>
      <c r="C38" s="328">
        <f>'Año 2017'!$K36/VLOOKUP($A38,DATOS,4,0)*100000</f>
        <v>9.3697973893203521</v>
      </c>
      <c r="D38" s="297">
        <f>'Año 2017'!$L36/VLOOKUP($A38,DATOS,5,0)*100000</f>
        <v>3.2704816835505284</v>
      </c>
      <c r="E38" s="298">
        <f t="shared" si="0"/>
        <v>2.8649594451017477</v>
      </c>
      <c r="F38" s="297">
        <f>('Año 2016'!$E36-'Año 2015'!$E36)/VLOOKUP($A38,DATOS,4,0)*100000</f>
        <v>17.570174765489778</v>
      </c>
      <c r="G38" s="297">
        <f>('Año 2016'!$F36-'Año 2015'!$F36)/VLOOKUP($A38,DATOS,5,0)*100000</f>
        <v>6.9789743068622885</v>
      </c>
      <c r="H38" s="298">
        <f t="shared" si="1"/>
        <v>2.5175869680754333</v>
      </c>
      <c r="I38" s="290"/>
    </row>
    <row r="39" spans="1:9" ht="12" customHeight="1" x14ac:dyDescent="0.2">
      <c r="A39" s="296">
        <v>33</v>
      </c>
      <c r="B39" s="361" t="s">
        <v>33</v>
      </c>
      <c r="C39" s="328">
        <f>'Año 2017'!$K37/VLOOKUP($A39,DATOS,4,0)*100000</f>
        <v>4.6808293878989549</v>
      </c>
      <c r="D39" s="297">
        <f>'Año 2017'!$L37/VLOOKUP($A39,DATOS,5,0)*100000</f>
        <v>1.3176952771692954</v>
      </c>
      <c r="E39" s="298">
        <f t="shared" si="0"/>
        <v>3.5522851671400271</v>
      </c>
      <c r="F39" s="297">
        <f>('Año 2016'!$E37-'Año 2015'!$E37)/VLOOKUP($A39,DATOS,4,0)*100000</f>
        <v>9.1169095267574409</v>
      </c>
      <c r="G39" s="297">
        <f>('Año 2016'!$F37-'Año 2015'!$F37)/VLOOKUP($A39,DATOS,5,0)*100000</f>
        <v>1.8974811991237854</v>
      </c>
      <c r="H39" s="298">
        <f t="shared" si="1"/>
        <v>4.8047430092943353</v>
      </c>
      <c r="I39" s="290"/>
    </row>
    <row r="40" spans="1:9" ht="12" customHeight="1" x14ac:dyDescent="0.2">
      <c r="A40" s="296">
        <v>34</v>
      </c>
      <c r="B40" s="361" t="s">
        <v>34</v>
      </c>
      <c r="C40" s="328">
        <f>'Año 2017'!$K38/VLOOKUP($A40,DATOS,4,0)*100000</f>
        <v>228.82749123629372</v>
      </c>
      <c r="D40" s="297">
        <f>'Año 2017'!$L38/VLOOKUP($A40,DATOS,5,0)*100000</f>
        <v>363.63528066329934</v>
      </c>
      <c r="E40" s="298">
        <f t="shared" si="0"/>
        <v>0.62927747499883502</v>
      </c>
      <c r="F40" s="297">
        <f>('Año 2016'!$E38-'Año 2015'!$E38)/VLOOKUP($A40,DATOS,4,0)*100000</f>
        <v>505.44437541631811</v>
      </c>
      <c r="G40" s="297">
        <f>('Año 2016'!$F38-'Año 2015'!$F38)/VLOOKUP($A40,DATOS,5,0)*100000</f>
        <v>812.26025683789203</v>
      </c>
      <c r="H40" s="298">
        <f t="shared" si="1"/>
        <v>0.62226899711183692</v>
      </c>
      <c r="I40" s="290"/>
    </row>
    <row r="41" spans="1:9" ht="12" customHeight="1" x14ac:dyDescent="0.2">
      <c r="A41" s="296">
        <v>35</v>
      </c>
      <c r="B41" s="361" t="s">
        <v>35</v>
      </c>
      <c r="C41" s="328">
        <f>'Año 2017'!$K39/VLOOKUP($A41,DATOS,4,0)*100000</f>
        <v>96.507688262269625</v>
      </c>
      <c r="D41" s="297">
        <f>'Año 2017'!$L39/VLOOKUP($A41,DATOS,5,0)*100000</f>
        <v>54.816123530242685</v>
      </c>
      <c r="E41" s="298">
        <f t="shared" si="0"/>
        <v>1.7605711977977652</v>
      </c>
      <c r="F41" s="297">
        <f>('Año 2016'!$E39-'Año 2015'!$E39)/VLOOKUP($A41,DATOS,4,0)*100000</f>
        <v>201.36744464804525</v>
      </c>
      <c r="G41" s="297">
        <f>('Año 2016'!$F39-'Año 2015'!$F39)/VLOOKUP($A41,DATOS,5,0)*100000</f>
        <v>104.51958938506851</v>
      </c>
      <c r="H41" s="298">
        <f t="shared" si="1"/>
        <v>1.9266000357710193</v>
      </c>
      <c r="I41" s="290"/>
    </row>
    <row r="42" spans="1:9" ht="12" customHeight="1" x14ac:dyDescent="0.2">
      <c r="A42" s="296">
        <v>36</v>
      </c>
      <c r="B42" s="361" t="s">
        <v>36</v>
      </c>
      <c r="C42" s="328">
        <f>'Año 2017'!$K40/VLOOKUP($A42,DATOS,4,0)*100000</f>
        <v>1778.7601818844059</v>
      </c>
      <c r="D42" s="297">
        <f>'Año 2017'!$L40/VLOOKUP($A42,DATOS,5,0)*100000</f>
        <v>103.28480494838661</v>
      </c>
      <c r="E42" s="298">
        <f t="shared" si="0"/>
        <v>17.221896122796441</v>
      </c>
      <c r="F42" s="297">
        <f>('Año 2016'!$E40-'Año 2015'!$E40)/VLOOKUP($A42,DATOS,4,0)*100000</f>
        <v>3481.7453630519385</v>
      </c>
      <c r="G42" s="297">
        <f>('Año 2016'!$F40-'Año 2015'!$F40)/VLOOKUP($A42,DATOS,5,0)*100000</f>
        <v>188.00155507459135</v>
      </c>
      <c r="H42" s="298">
        <f t="shared" si="1"/>
        <v>18.519768954413827</v>
      </c>
      <c r="I42" s="290"/>
    </row>
    <row r="43" spans="1:9" ht="12" customHeight="1" x14ac:dyDescent="0.2">
      <c r="A43" s="296">
        <v>37</v>
      </c>
      <c r="B43" s="361" t="s">
        <v>37</v>
      </c>
      <c r="C43" s="328">
        <f>'Año 2017'!$K41/VLOOKUP($A43,DATOS,4,0)*100000</f>
        <v>119.92652616327968</v>
      </c>
      <c r="D43" s="297">
        <f>'Año 2017'!$L41/VLOOKUP($A43,DATOS,5,0)*100000</f>
        <v>23.00640903459449</v>
      </c>
      <c r="E43" s="298">
        <f t="shared" si="0"/>
        <v>5.212744239352932</v>
      </c>
      <c r="F43" s="297">
        <f>('Año 2016'!$E41-'Año 2015'!$E41)/VLOOKUP($A43,DATOS,4,0)*100000</f>
        <v>247.37985928728585</v>
      </c>
      <c r="G43" s="297">
        <f>('Año 2016'!$F41-'Año 2015'!$F41)/VLOOKUP($A43,DATOS,5,0)*100000</f>
        <v>41.843371771657296</v>
      </c>
      <c r="H43" s="298">
        <f t="shared" si="1"/>
        <v>5.9120441019251029</v>
      </c>
      <c r="I43" s="290"/>
    </row>
    <row r="44" spans="1:9" ht="12" customHeight="1" x14ac:dyDescent="0.2">
      <c r="A44" s="296">
        <v>38</v>
      </c>
      <c r="B44" s="361" t="s">
        <v>38</v>
      </c>
      <c r="C44" s="328">
        <f>'Año 2017'!$K42/VLOOKUP($A44,DATOS,4,0)*100000</f>
        <v>64.274788870961785</v>
      </c>
      <c r="D44" s="297">
        <f>'Año 2017'!$L42/VLOOKUP($A44,DATOS,5,0)*100000</f>
        <v>13.899547155089744</v>
      </c>
      <c r="E44" s="298">
        <f t="shared" si="0"/>
        <v>4.6242361822144407</v>
      </c>
      <c r="F44" s="297">
        <f>('Año 2016'!$E42-'Año 2015'!$E42)/VLOOKUP($A44,DATOS,4,0)*100000</f>
        <v>138.85779859858727</v>
      </c>
      <c r="G44" s="297">
        <f>('Año 2016'!$F42-'Año 2015'!$F42)/VLOOKUP($A44,DATOS,5,0)*100000</f>
        <v>31.595189121443497</v>
      </c>
      <c r="H44" s="298">
        <f t="shared" si="1"/>
        <v>4.3949032260846694</v>
      </c>
      <c r="I44" s="290"/>
    </row>
    <row r="45" spans="1:9" ht="12" customHeight="1" x14ac:dyDescent="0.2">
      <c r="A45" s="296">
        <v>39</v>
      </c>
      <c r="B45" s="361" t="s">
        <v>39</v>
      </c>
      <c r="C45" s="328">
        <f>'Año 2017'!$K43/VLOOKUP($A45,DATOS,4,0)*100000</f>
        <v>424.18437899420724</v>
      </c>
      <c r="D45" s="297">
        <f>'Año 2017'!$L43/VLOOKUP($A45,DATOS,5,0)*100000</f>
        <v>531.10021065914941</v>
      </c>
      <c r="E45" s="298">
        <f t="shared" si="0"/>
        <v>0.79868990913739468</v>
      </c>
      <c r="F45" s="297">
        <f>('Año 2016'!$E43-'Año 2015'!$E43)/VLOOKUP($A45,DATOS,4,0)*100000</f>
        <v>1074.2367546822209</v>
      </c>
      <c r="G45" s="297">
        <f>('Año 2016'!$F43-'Año 2015'!$F43)/VLOOKUP($A45,DATOS,5,0)*100000</f>
        <v>1084.716526057621</v>
      </c>
      <c r="H45" s="298">
        <f t="shared" si="1"/>
        <v>0.99033870036673211</v>
      </c>
      <c r="I45" s="290"/>
    </row>
    <row r="46" spans="1:9" ht="12" customHeight="1" x14ac:dyDescent="0.2">
      <c r="A46" s="296">
        <v>40</v>
      </c>
      <c r="B46" s="361" t="s">
        <v>40</v>
      </c>
      <c r="C46" s="328">
        <f>'Año 2017'!$K44/VLOOKUP($A46,DATOS,4,0)*100000</f>
        <v>623.70062370062374</v>
      </c>
      <c r="D46" s="297">
        <f>'Año 2017'!$L44/VLOOKUP($A46,DATOS,5,0)*100000</f>
        <v>244.8579823702253</v>
      </c>
      <c r="E46" s="298">
        <f t="shared" si="0"/>
        <v>2.547193347193347</v>
      </c>
      <c r="F46" s="297">
        <f>('Año 2016'!$E44-'Año 2015'!$E44)/VLOOKUP($A46,DATOS,4,0)*100000</f>
        <v>1415.4539154539154</v>
      </c>
      <c r="G46" s="297">
        <f>('Año 2016'!$F44-'Año 2015'!$F44)/VLOOKUP($A46,DATOS,5,0)*100000</f>
        <v>752.9382957884427</v>
      </c>
      <c r="H46" s="298">
        <f t="shared" si="1"/>
        <v>1.8799069238093629</v>
      </c>
      <c r="I46" s="290"/>
    </row>
    <row r="47" spans="1:9" ht="12" customHeight="1" x14ac:dyDescent="0.2">
      <c r="A47" s="296">
        <v>41</v>
      </c>
      <c r="B47" s="361" t="s">
        <v>41</v>
      </c>
      <c r="C47" s="328">
        <f>'Año 2017'!$K45/VLOOKUP($A47,DATOS,4,0)*100000</f>
        <v>1060.7232985581313</v>
      </c>
      <c r="D47" s="297">
        <f>'Año 2017'!$L45/VLOOKUP($A47,DATOS,5,0)*100000</f>
        <v>304.95852187028657</v>
      </c>
      <c r="E47" s="298">
        <f t="shared" si="0"/>
        <v>3.4782543280076221</v>
      </c>
      <c r="F47" s="297">
        <f>('Año 2016'!$E45-'Año 2015'!$E45)/VLOOKUP($A47,DATOS,4,0)*100000</f>
        <v>1981.0882303118226</v>
      </c>
      <c r="G47" s="297">
        <f>('Año 2016'!$F45-'Año 2015'!$F45)/VLOOKUP($A47,DATOS,5,0)*100000</f>
        <v>716.44042232277525</v>
      </c>
      <c r="H47" s="298">
        <f t="shared" si="1"/>
        <v>2.765182098308923</v>
      </c>
      <c r="I47" s="290"/>
    </row>
    <row r="48" spans="1:9" ht="12" customHeight="1" x14ac:dyDescent="0.2">
      <c r="A48" s="296">
        <v>42</v>
      </c>
      <c r="B48" s="361" t="s">
        <v>42</v>
      </c>
      <c r="C48" s="328">
        <f>'Año 2017'!$K46/VLOOKUP($A48,DATOS,4,0)*100000</f>
        <v>2.331621384245357</v>
      </c>
      <c r="D48" s="297">
        <f>'Año 2017'!$L46/VLOOKUP($A48,DATOS,5,0)*100000</f>
        <v>1.1680291726966172</v>
      </c>
      <c r="E48" s="298">
        <f t="shared" si="0"/>
        <v>1.9962013267719727</v>
      </c>
      <c r="F48" s="297">
        <f>('Año 2016'!$E46-'Año 2015'!$E46)/VLOOKUP($A48,DATOS,4,0)*100000</f>
        <v>4.7137732628861242</v>
      </c>
      <c r="G48" s="297">
        <f>('Año 2016'!$F46-'Año 2015'!$F46)/VLOOKUP($A48,DATOS,5,0)*100000</f>
        <v>3.0660765783286204</v>
      </c>
      <c r="H48" s="298">
        <f t="shared" si="1"/>
        <v>1.5373958028979486</v>
      </c>
      <c r="I48" s="290"/>
    </row>
    <row r="49" spans="1:9" ht="12" customHeight="1" x14ac:dyDescent="0.2">
      <c r="A49" s="296">
        <v>43</v>
      </c>
      <c r="B49" s="361" t="s">
        <v>169</v>
      </c>
      <c r="C49" s="328">
        <f>'Año 2017'!$K47/VLOOKUP($A49,DATOS,4,0)*100000</f>
        <v>7.5268069607264838</v>
      </c>
      <c r="D49" s="297">
        <f>'Año 2017'!$L47/VLOOKUP($A49,DATOS,5,0)*100000</f>
        <v>6.700895835318784</v>
      </c>
      <c r="E49" s="298">
        <f t="shared" si="0"/>
        <v>1.123253837353287</v>
      </c>
      <c r="F49" s="297">
        <f>('Año 2016'!$E47-'Año 2015'!$E47)/VLOOKUP($A49,DATOS,4,0)*100000</f>
        <v>12.855678634947619</v>
      </c>
      <c r="G49" s="297">
        <f>('Año 2016'!$F47-'Año 2015'!$F47)/VLOOKUP($A49,DATOS,5,0)*100000</f>
        <v>12.433884494424854</v>
      </c>
      <c r="H49" s="298">
        <f t="shared" si="1"/>
        <v>1.0339229579229154</v>
      </c>
      <c r="I49" s="290"/>
    </row>
    <row r="50" spans="1:9" ht="12" customHeight="1" x14ac:dyDescent="0.2">
      <c r="A50" s="296">
        <v>44</v>
      </c>
      <c r="B50" s="361" t="s">
        <v>172</v>
      </c>
      <c r="C50" s="328">
        <f>'Año 2017'!$K48/VLOOKUP($A50,DATOS,4,0)*100000</f>
        <v>9.4275465257722484</v>
      </c>
      <c r="D50" s="297">
        <f>'Año 2017'!$L48/VLOOKUP($A50,DATOS,5,0)*100000</f>
        <v>21.55013823625259</v>
      </c>
      <c r="E50" s="298">
        <f t="shared" si="0"/>
        <v>0.43747035041811544</v>
      </c>
      <c r="F50" s="297">
        <f>('Año 2016'!$E48-'Año 2015'!$E48)/VLOOKUP($A50,DATOS,4,0)*100000</f>
        <v>19.468677626345908</v>
      </c>
      <c r="G50" s="297">
        <f>('Año 2016'!$F48-'Año 2015'!$F48)/VLOOKUP($A50,DATOS,5,0)*100000</f>
        <v>43.625889600218656</v>
      </c>
      <c r="H50" s="298">
        <f t="shared" si="1"/>
        <v>0.44626431242443548</v>
      </c>
      <c r="I50" s="290"/>
    </row>
    <row r="51" spans="1:9" ht="12" customHeight="1" x14ac:dyDescent="0.2">
      <c r="A51" s="296">
        <v>45</v>
      </c>
      <c r="B51" s="361" t="s">
        <v>43</v>
      </c>
      <c r="C51" s="328">
        <f>'Año 2017'!$K49/VLOOKUP($A51,DATOS,4,0)*100000</f>
        <v>5.3916698252641444</v>
      </c>
      <c r="D51" s="297">
        <f>'Año 2017'!$L49/VLOOKUP($A51,DATOS,5,0)*100000</f>
        <v>2.9037215286381399</v>
      </c>
      <c r="E51" s="298">
        <f t="shared" si="0"/>
        <v>1.8568136689721981</v>
      </c>
      <c r="F51" s="297">
        <f>('Año 2016'!$E49-'Año 2015'!$E49)/VLOOKUP($A51,DATOS,4,0)*100000</f>
        <v>9.5453189585375213</v>
      </c>
      <c r="G51" s="297">
        <f>('Año 2016'!$F49-'Año 2015'!$F49)/VLOOKUP($A51,DATOS,5,0)*100000</f>
        <v>6.1424878490422188</v>
      </c>
      <c r="H51" s="298">
        <f t="shared" si="1"/>
        <v>1.5539825544833428</v>
      </c>
      <c r="I51" s="290"/>
    </row>
    <row r="52" spans="1:9" ht="12" customHeight="1" x14ac:dyDescent="0.2">
      <c r="A52" s="296">
        <v>46</v>
      </c>
      <c r="B52" s="361" t="s">
        <v>44</v>
      </c>
      <c r="C52" s="328">
        <f>'Año 2017'!$K50/VLOOKUP($A52,DATOS,4,0)*100000</f>
        <v>1083.1067100815048</v>
      </c>
      <c r="D52" s="297">
        <f>'Año 2017'!$L50/VLOOKUP($A52,DATOS,5,0)*100000</f>
        <v>35.624889767246827</v>
      </c>
      <c r="E52" s="298">
        <f t="shared" si="0"/>
        <v>30.403089445551139</v>
      </c>
      <c r="F52" s="297">
        <f>('Año 2016'!$E50-'Año 2015'!$E50)/VLOOKUP($A52,DATOS,4,0)*100000</f>
        <v>2225.0958834177759</v>
      </c>
      <c r="G52" s="297">
        <f>('Año 2016'!$F50-'Año 2015'!$F50)/VLOOKUP($A52,DATOS,5,0)*100000</f>
        <v>64.30000595694878</v>
      </c>
      <c r="H52" s="298">
        <f t="shared" si="1"/>
        <v>34.604909444449497</v>
      </c>
      <c r="I52" s="290"/>
    </row>
    <row r="53" spans="1:9" ht="12" customHeight="1" x14ac:dyDescent="0.2">
      <c r="A53" s="296">
        <v>47</v>
      </c>
      <c r="B53" s="361" t="s">
        <v>45</v>
      </c>
      <c r="C53" s="328">
        <f>'Año 2017'!$K51/VLOOKUP($A53,DATOS,4,0)*100000</f>
        <v>13762.266848638461</v>
      </c>
      <c r="D53" s="297">
        <f>'Año 2017'!$L51/VLOOKUP($A53,DATOS,5,0)*100000</f>
        <v>6086.7733782645328</v>
      </c>
      <c r="E53" s="298">
        <f t="shared" si="0"/>
        <v>2.2610118684199105</v>
      </c>
      <c r="F53" s="297">
        <f>('Año 2016'!$E51-'Año 2015'!$E51)/VLOOKUP($A53,DATOS,4,0)*100000</f>
        <v>27211.93215051667</v>
      </c>
      <c r="G53" s="297">
        <f>('Año 2016'!$F51-'Año 2015'!$F51)/VLOOKUP($A53,DATOS,5,0)*100000</f>
        <v>11680.707666385846</v>
      </c>
      <c r="H53" s="298">
        <f t="shared" si="1"/>
        <v>2.3296475631203237</v>
      </c>
      <c r="I53" s="290"/>
    </row>
    <row r="54" spans="1:9" ht="12" customHeight="1" x14ac:dyDescent="0.2">
      <c r="A54" s="296">
        <v>48</v>
      </c>
      <c r="B54" s="361" t="s">
        <v>46</v>
      </c>
      <c r="C54" s="328">
        <f>'Año 2017'!$K52/VLOOKUP($A54,DATOS,4,0)*100000</f>
        <v>5.4067629003088928</v>
      </c>
      <c r="D54" s="297">
        <f>'Año 2017'!$L52/VLOOKUP($A54,DATOS,5,0)*100000</f>
        <v>2.1024525108539112</v>
      </c>
      <c r="E54" s="298">
        <f t="shared" si="0"/>
        <v>2.5716456720884202</v>
      </c>
      <c r="F54" s="297">
        <f>('Año 2016'!$E52-'Año 2015'!$E52)/VLOOKUP($A54,DATOS,4,0)*100000</f>
        <v>10.596966538923171</v>
      </c>
      <c r="G54" s="297">
        <f>('Año 2016'!$F52-'Año 2015'!$F52)/VLOOKUP($A54,DATOS,5,0)*100000</f>
        <v>3.3872846008201898</v>
      </c>
      <c r="H54" s="298">
        <f t="shared" si="1"/>
        <v>3.1284547322528624</v>
      </c>
      <c r="I54" s="290"/>
    </row>
    <row r="55" spans="1:9" ht="12" customHeight="1" x14ac:dyDescent="0.2">
      <c r="A55" s="296">
        <v>49</v>
      </c>
      <c r="B55" s="361" t="s">
        <v>47</v>
      </c>
      <c r="C55" s="328">
        <f>'Año 2017'!$K53/VLOOKUP($A55,DATOS,4,0)*100000</f>
        <v>51.678258482391676</v>
      </c>
      <c r="D55" s="297">
        <f>'Año 2017'!$L53/VLOOKUP($A55,DATOS,5,0)*100000</f>
        <v>4.4385108562471451</v>
      </c>
      <c r="E55" s="298">
        <f t="shared" si="0"/>
        <v>11.643152434707964</v>
      </c>
      <c r="F55" s="297">
        <f>('Año 2016'!$E53-'Año 2015'!$E53)/VLOOKUP($A55,DATOS,4,0)*100000</f>
        <v>108.62612566601899</v>
      </c>
      <c r="G55" s="297">
        <f>('Año 2016'!$F53-'Año 2015'!$F53)/VLOOKUP($A55,DATOS,5,0)*100000</f>
        <v>7.650591081162843</v>
      </c>
      <c r="H55" s="298">
        <f t="shared" si="1"/>
        <v>14.198396504745419</v>
      </c>
      <c r="I55" s="290"/>
    </row>
    <row r="56" spans="1:9" ht="12" customHeight="1" x14ac:dyDescent="0.2">
      <c r="A56" s="296">
        <v>50</v>
      </c>
      <c r="B56" s="361" t="s">
        <v>48</v>
      </c>
      <c r="C56" s="328">
        <f>'Año 2017'!$K54/VLOOKUP($A56,DATOS,4,0)*100000</f>
        <v>55.135988027449031</v>
      </c>
      <c r="D56" s="297">
        <f>'Año 2017'!$L54/VLOOKUP($A56,DATOS,5,0)*100000</f>
        <v>2.1316532401713264</v>
      </c>
      <c r="E56" s="298">
        <f t="shared" si="0"/>
        <v>25.865364491936603</v>
      </c>
      <c r="F56" s="297">
        <f>('Año 2016'!$E54-'Año 2015'!$E54)/VLOOKUP($A56,DATOS,4,0)*100000</f>
        <v>126.26126821001715</v>
      </c>
      <c r="G56" s="297">
        <f>('Año 2016'!$F54-'Año 2015'!$F54)/VLOOKUP($A56,DATOS,5,0)*100000</f>
        <v>3.9712991871684986</v>
      </c>
      <c r="H56" s="298">
        <f t="shared" si="1"/>
        <v>31.793441455626091</v>
      </c>
      <c r="I56" s="290"/>
    </row>
    <row r="57" spans="1:9" ht="12" customHeight="1" x14ac:dyDescent="0.2">
      <c r="A57" s="296">
        <v>51</v>
      </c>
      <c r="B57" s="361" t="s">
        <v>171</v>
      </c>
      <c r="C57" s="328">
        <f>'Año 2017'!$K55/VLOOKUP($A57,DATOS,4,0)*100000</f>
        <v>9.3842346734333254E-2</v>
      </c>
      <c r="D57" s="297">
        <f>'Año 2017'!$L55/VLOOKUP($A57,DATOS,5,0)*100000</f>
        <v>0.20440510522190802</v>
      </c>
      <c r="E57" s="298">
        <f t="shared" si="0"/>
        <v>0.45909981862955584</v>
      </c>
      <c r="F57" s="297">
        <f>('Año 2016'!$E55-'Año 2015'!$E55)/VLOOKUP($A57,DATOS,4,0)*100000</f>
        <v>0.2237779037511024</v>
      </c>
      <c r="G57" s="297">
        <f>('Año 2016'!$F55-'Año 2015'!$F55)/VLOOKUP($A57,DATOS,5,0)*100000</f>
        <v>0.14600364658707715</v>
      </c>
      <c r="H57" s="298">
        <f t="shared" si="1"/>
        <v>1.5326870868094407</v>
      </c>
      <c r="I57" s="290"/>
    </row>
    <row r="58" spans="1:9" ht="12" customHeight="1" x14ac:dyDescent="0.2">
      <c r="A58" s="296">
        <v>52</v>
      </c>
      <c r="B58" s="361" t="s">
        <v>49</v>
      </c>
      <c r="C58" s="328">
        <f>'Año 2017'!$K56/VLOOKUP($A58,DATOS,4,0)*100000</f>
        <v>17.834674896214842</v>
      </c>
      <c r="D58" s="297">
        <f>'Año 2017'!$L56/VLOOKUP($A58,DATOS,5,0)*100000</f>
        <v>18.204100352616031</v>
      </c>
      <c r="E58" s="298">
        <f t="shared" si="0"/>
        <v>0.97970647001250466</v>
      </c>
      <c r="F58" s="297">
        <f>('Año 2016'!$E56-'Año 2015'!$E56)/VLOOKUP($A58,DATOS,4,0)*100000</f>
        <v>35.02342595313015</v>
      </c>
      <c r="G58" s="297">
        <f>('Año 2016'!$F56-'Año 2015'!$F56)/VLOOKUP($A58,DATOS,5,0)*100000</f>
        <v>41.768917373487085</v>
      </c>
      <c r="H58" s="298">
        <f t="shared" si="1"/>
        <v>0.83850451856244068</v>
      </c>
      <c r="I58" s="290"/>
    </row>
    <row r="59" spans="1:9" ht="12" customHeight="1" x14ac:dyDescent="0.2">
      <c r="A59" s="296">
        <v>53</v>
      </c>
      <c r="B59" s="361" t="s">
        <v>50</v>
      </c>
      <c r="C59" s="328">
        <f>'Año 2017'!$K57/VLOOKUP($A59,DATOS,4,0)*100000</f>
        <v>19.533292105388998</v>
      </c>
      <c r="D59" s="297">
        <f>'Año 2017'!$L57/VLOOKUP($A59,DATOS,5,0)*100000</f>
        <v>6.2785000865825413</v>
      </c>
      <c r="E59" s="298">
        <f t="shared" si="0"/>
        <v>3.111139895837955</v>
      </c>
      <c r="F59" s="297">
        <f>('Año 2016'!$E57-'Año 2015'!$E57)/VLOOKUP($A59,DATOS,4,0)*100000</f>
        <v>50.33267384832601</v>
      </c>
      <c r="G59" s="297">
        <f>('Año 2016'!$F57-'Año 2015'!$F57)/VLOOKUP($A59,DATOS,5,0)*100000</f>
        <v>12.354467912307582</v>
      </c>
      <c r="H59" s="298">
        <f t="shared" si="1"/>
        <v>4.0740462645246218</v>
      </c>
      <c r="I59" s="290"/>
    </row>
    <row r="60" spans="1:9" ht="12" customHeight="1" x14ac:dyDescent="0.2">
      <c r="A60" s="296">
        <v>54</v>
      </c>
      <c r="B60" s="361" t="s">
        <v>51</v>
      </c>
      <c r="C60" s="328">
        <f>'Año 2017'!$K58/VLOOKUP($A60,DATOS,4,0)*100000</f>
        <v>16000.231000230999</v>
      </c>
      <c r="D60" s="297">
        <f>'Año 2017'!$L58/VLOOKUP($A60,DATOS,5,0)*100000</f>
        <v>148.95527260855371</v>
      </c>
      <c r="E60" s="298">
        <f t="shared" si="0"/>
        <v>107.41634532319462</v>
      </c>
      <c r="F60" s="297">
        <f>('Año 2016'!$E58-'Año 2015'!$E58)/VLOOKUP($A60,DATOS,4,0)*100000</f>
        <v>33203.973203973204</v>
      </c>
      <c r="G60" s="297">
        <f>('Año 2016'!$F58-'Año 2015'!$F58)/VLOOKUP($A60,DATOS,5,0)*100000</f>
        <v>320.35586026771142</v>
      </c>
      <c r="H60" s="298">
        <f t="shared" si="1"/>
        <v>103.64715406244068</v>
      </c>
      <c r="I60" s="290"/>
    </row>
    <row r="61" spans="1:9" ht="12" customHeight="1" x14ac:dyDescent="0.2">
      <c r="A61" s="296">
        <v>55</v>
      </c>
      <c r="B61" s="361" t="s">
        <v>52</v>
      </c>
      <c r="C61" s="328">
        <f>'Año 2017'!$K59/VLOOKUP($A61,DATOS,4,0)*100000</f>
        <v>2.9957364534421771</v>
      </c>
      <c r="D61" s="297">
        <f>'Año 2017'!$L59/VLOOKUP($A61,DATOS,5,0)*100000</f>
        <v>1.2556313606488636</v>
      </c>
      <c r="E61" s="298">
        <f t="shared" si="0"/>
        <v>2.3858407390319494</v>
      </c>
      <c r="F61" s="297">
        <f>('Año 2016'!$E59-'Año 2015'!$E59)/VLOOKUP($A61,DATOS,4,0)*100000</f>
        <v>5.9625983386584052</v>
      </c>
      <c r="G61" s="297">
        <f>('Año 2016'!$F59-'Año 2015'!$F59)/VLOOKUP($A61,DATOS,5,0)*100000</f>
        <v>2.2192554281235726</v>
      </c>
      <c r="H61" s="298">
        <f t="shared" si="1"/>
        <v>2.6867562260284332</v>
      </c>
      <c r="I61" s="290"/>
    </row>
    <row r="62" spans="1:9" ht="12" customHeight="1" x14ac:dyDescent="0.2">
      <c r="A62" s="296">
        <v>56</v>
      </c>
      <c r="B62" s="361" t="s">
        <v>53</v>
      </c>
      <c r="C62" s="328">
        <f>'Año 2017'!$K60/VLOOKUP($A62,DATOS,4,0)*100000</f>
        <v>918.08551593196842</v>
      </c>
      <c r="D62" s="297">
        <f>'Año 2017'!$L60/VLOOKUP($A62,DATOS,5,0)*100000</f>
        <v>425.32450577060325</v>
      </c>
      <c r="E62" s="298">
        <f t="shared" si="0"/>
        <v>2.1585530658963101</v>
      </c>
      <c r="F62" s="297">
        <f>('Año 2016'!$E60-'Año 2015'!$E60)/VLOOKUP($A62,DATOS,4,0)*100000</f>
        <v>1894.1919865191271</v>
      </c>
      <c r="G62" s="297">
        <f>('Año 2016'!$F60-'Año 2015'!$F60)/VLOOKUP($A62,DATOS,5,0)*100000</f>
        <v>992.81068127353637</v>
      </c>
      <c r="H62" s="298">
        <f t="shared" si="1"/>
        <v>1.9079085491801278</v>
      </c>
      <c r="I62" s="290"/>
    </row>
    <row r="63" spans="1:9" ht="12" customHeight="1" x14ac:dyDescent="0.2">
      <c r="A63" s="296">
        <v>57</v>
      </c>
      <c r="B63" s="361" t="s">
        <v>417</v>
      </c>
      <c r="C63" s="371">
        <f>'Año 2017'!$K61/VLOOKUP($A63,DATOS,4,0)*100000</f>
        <v>464.31046431046428</v>
      </c>
      <c r="D63" s="372">
        <f>'Año 2017'!$L61/VLOOKUP($A63,DATOS,5,0)*100000</f>
        <v>87.740777015997381</v>
      </c>
      <c r="E63" s="373">
        <f t="shared" si="0"/>
        <v>5.2918435430063342</v>
      </c>
      <c r="F63" s="372">
        <f>('Año 2016'!$E61-'Año 2015'!$E61)/VLOOKUP($A63,DATOS,4,0)*100000</f>
        <v>1080.5035805035805</v>
      </c>
      <c r="G63" s="372">
        <f>('Año 2016'!$F61-'Año 2015'!$F61)/VLOOKUP($A63,DATOS,5,0)*100000</f>
        <v>144.87430623571663</v>
      </c>
      <c r="H63" s="373">
        <f t="shared" si="1"/>
        <v>7.4582140103266852</v>
      </c>
      <c r="I63" s="290"/>
    </row>
    <row r="64" spans="1:9" ht="12" customHeight="1" x14ac:dyDescent="0.2">
      <c r="A64" s="296">
        <v>58</v>
      </c>
      <c r="B64" s="361" t="s">
        <v>418</v>
      </c>
      <c r="C64" s="371">
        <f>'Año 2017'!$K62/VLOOKUP($A64,DATOS,4,0)*100000</f>
        <v>183.64518364518364</v>
      </c>
      <c r="D64" s="372">
        <f>'Año 2017'!$L62/VLOOKUP($A64,DATOS,5,0)*100000</f>
        <v>138.75285667646099</v>
      </c>
      <c r="E64" s="373">
        <f t="shared" si="0"/>
        <v>1.3235416411886998</v>
      </c>
      <c r="F64" s="372">
        <f>('Año 2016'!$E62-'Año 2015'!$E62)/VLOOKUP($A64,DATOS,4,0)*100000</f>
        <v>382.88288288288288</v>
      </c>
      <c r="G64" s="372">
        <f>('Año 2016'!$F62-'Año 2015'!$F62)/VLOOKUP($A64,DATOS,5,0)*100000</f>
        <v>240.77701599738819</v>
      </c>
      <c r="H64" s="373">
        <f t="shared" si="1"/>
        <v>1.5901969766376545</v>
      </c>
      <c r="I64" s="290"/>
    </row>
    <row r="65" spans="1:9" ht="12" customHeight="1" x14ac:dyDescent="0.2">
      <c r="A65" s="296">
        <v>59</v>
      </c>
      <c r="B65" s="361" t="s">
        <v>419</v>
      </c>
      <c r="C65" s="371">
        <f>'Año 2017'!$K63/VLOOKUP($A65,DATOS,4,0)*100000</f>
        <v>393.85539385539386</v>
      </c>
      <c r="D65" s="372">
        <f>'Año 2017'!$L63/VLOOKUP($A65,DATOS,5,0)*100000</f>
        <v>83.659810643160299</v>
      </c>
      <c r="E65" s="373">
        <f t="shared" si="0"/>
        <v>4.7078207663573517</v>
      </c>
      <c r="F65" s="372">
        <f>('Año 2016'!$E63-'Año 2015'!$E63)/VLOOKUP($A65,DATOS,4,0)*100000</f>
        <v>930.35343035343044</v>
      </c>
      <c r="G65" s="372">
        <f>('Año 2016'!$F63-'Año 2015'!$F63)/VLOOKUP($A65,DATOS,5,0)*100000</f>
        <v>165.27913809990204</v>
      </c>
      <c r="H65" s="373">
        <f t="shared" si="1"/>
        <v>5.6289828289828296</v>
      </c>
      <c r="I65" s="290"/>
    </row>
    <row r="66" spans="1:9" ht="12" customHeight="1" x14ac:dyDescent="0.2">
      <c r="A66" s="296">
        <v>60</v>
      </c>
      <c r="B66" s="325" t="s">
        <v>283</v>
      </c>
      <c r="C66" s="328">
        <f>'Año 2017'!$K64/VLOOKUP($A66,DATOS,4,0)*100000</f>
        <v>25.478106994592633</v>
      </c>
      <c r="D66" s="297">
        <f>'Año 2017'!$L64/VLOOKUP($A66,DATOS,5,0)*100000</f>
        <v>17.720146764509675</v>
      </c>
      <c r="E66" s="298">
        <f t="shared" si="0"/>
        <v>1.4378045133136697</v>
      </c>
      <c r="F66" s="297">
        <f>('Año 2016'!$E64-'Año 2015'!$E64)/VLOOKUP($A66,DATOS,4,0)*100000</f>
        <v>47.287007735386538</v>
      </c>
      <c r="G66" s="297">
        <f>('Año 2016'!$F64-'Año 2015'!$F64)/VLOOKUP($A66,DATOS,5,0)*100000</f>
        <v>34.95633994091299</v>
      </c>
      <c r="H66" s="298">
        <f t="shared" si="1"/>
        <v>1.3527448186885751</v>
      </c>
      <c r="I66" s="290"/>
    </row>
    <row r="67" spans="1:9" ht="12" customHeight="1" x14ac:dyDescent="0.2">
      <c r="A67" s="296">
        <v>61</v>
      </c>
      <c r="B67" s="325" t="s">
        <v>279</v>
      </c>
      <c r="C67" s="328">
        <f>'Año 2017'!$K65/VLOOKUP($A67,DATOS,4,0)*100000</f>
        <v>113.27889331715532</v>
      </c>
      <c r="D67" s="297">
        <f>'Año 2017'!$L65/VLOOKUP($A67,DATOS,5,0)*100000</f>
        <v>111.60714285714285</v>
      </c>
      <c r="E67" s="298">
        <f t="shared" si="0"/>
        <v>1.0149788841217118</v>
      </c>
      <c r="F67" s="297">
        <f>('Año 2016'!$E65-'Año 2015'!$E65)/VLOOKUP($A67,DATOS,4,0)*100000</f>
        <v>225.22108313353806</v>
      </c>
      <c r="G67" s="297">
        <f>('Año 2016'!$F65-'Año 2015'!$F65)/VLOOKUP($A67,DATOS,5,0)*100000</f>
        <v>225.15010006671113</v>
      </c>
      <c r="H67" s="298">
        <f t="shared" si="1"/>
        <v>1.0003152699768105</v>
      </c>
      <c r="I67" s="290"/>
    </row>
    <row r="68" spans="1:9" ht="12" customHeight="1" x14ac:dyDescent="0.2">
      <c r="A68" s="296">
        <v>62</v>
      </c>
      <c r="B68" s="325" t="s">
        <v>282</v>
      </c>
      <c r="C68" s="328">
        <f>'Año 2017'!$K66/VLOOKUP($A68,DATOS,4,0)*100000</f>
        <v>11.708637415622196</v>
      </c>
      <c r="D68" s="297">
        <f>'Año 2017'!$L66/VLOOKUP($A68,DATOS,5,0)*100000</f>
        <v>6.7745692016403796</v>
      </c>
      <c r="E68" s="298">
        <f t="shared" si="0"/>
        <v>1.728322062572937</v>
      </c>
      <c r="F68" s="297">
        <f>('Año 2016'!$E66-'Año 2015'!$E66)/VLOOKUP($A68,DATOS,4,0)*100000</f>
        <v>22.789252972330008</v>
      </c>
      <c r="G68" s="297">
        <f>('Año 2016'!$F66-'Año 2015'!$F66)/VLOOKUP($A68,DATOS,5,0)*100000</f>
        <v>11.651090997648758</v>
      </c>
      <c r="H68" s="298">
        <f t="shared" si="1"/>
        <v>1.955975880450078</v>
      </c>
      <c r="I68" s="290"/>
    </row>
    <row r="69" spans="1:9" ht="12" customHeight="1" x14ac:dyDescent="0.2">
      <c r="A69" s="296">
        <v>63</v>
      </c>
      <c r="B69" s="325" t="s">
        <v>276</v>
      </c>
      <c r="C69" s="328">
        <f>'Año 2017'!$K67/VLOOKUP($A69,DATOS,4,0)*100000</f>
        <v>4.8195249630368311</v>
      </c>
      <c r="D69" s="297">
        <f>'Año 2017'!$L67/VLOOKUP($A69,DATOS,5,0)*100000</f>
        <v>3.8356013323920131</v>
      </c>
      <c r="E69" s="298">
        <f t="shared" si="0"/>
        <v>1.2565239568396982</v>
      </c>
      <c r="F69" s="297">
        <f>('Año 2016'!$E67-'Año 2015'!$E67)/VLOOKUP($A69,DATOS,4,0)*100000</f>
        <v>6.1457029729999864</v>
      </c>
      <c r="G69" s="297">
        <f>('Año 2016'!$F67-'Año 2015'!$F67)/VLOOKUP($A69,DATOS,5,0)*100000</f>
        <v>9.7088658726172827</v>
      </c>
      <c r="H69" s="298">
        <f t="shared" si="1"/>
        <v>0.63299906020261554</v>
      </c>
      <c r="I69" s="290"/>
    </row>
    <row r="70" spans="1:9" ht="12" customHeight="1" x14ac:dyDescent="0.2">
      <c r="A70" s="296">
        <v>64</v>
      </c>
      <c r="B70" s="325" t="s">
        <v>285</v>
      </c>
      <c r="C70" s="328">
        <f>'Año 2017'!$K68/VLOOKUP($A70,DATOS,4,0)*100000</f>
        <v>139.21873070141163</v>
      </c>
      <c r="D70" s="297">
        <f>'Año 2017'!$L68/VLOOKUP($A70,DATOS,5,0)*100000</f>
        <v>3.6208904353595135</v>
      </c>
      <c r="E70" s="298">
        <f t="shared" si="0"/>
        <v>38.448755406096339</v>
      </c>
      <c r="F70" s="297">
        <f>('Año 2016'!$E68-'Año 2015'!$E68)/VLOOKUP($A70,DATOS,4,0)*100000</f>
        <v>230.60673913653926</v>
      </c>
      <c r="G70" s="297">
        <f>('Año 2016'!$F68-'Año 2015'!$F68)/VLOOKUP($A70,DATOS,5,0)*100000</f>
        <v>6.0737516980224093</v>
      </c>
      <c r="H70" s="298">
        <f t="shared" si="1"/>
        <v>37.967758743187339</v>
      </c>
      <c r="I70" s="290"/>
    </row>
    <row r="71" spans="1:9" ht="12" customHeight="1" x14ac:dyDescent="0.2">
      <c r="A71" s="296">
        <v>65</v>
      </c>
      <c r="B71" s="325" t="s">
        <v>286</v>
      </c>
      <c r="C71" s="328">
        <f>'Año 2017'!$K69/VLOOKUP($A71,DATOS,4,0)*100000</f>
        <v>26904.596904596907</v>
      </c>
      <c r="D71" s="297">
        <f>'Año 2017'!$L69/VLOOKUP($A71,DATOS,5,0)*100000</f>
        <v>483.59451518119488</v>
      </c>
      <c r="E71" s="298">
        <f t="shared" si="0"/>
        <v>55.634619624493048</v>
      </c>
      <c r="F71" s="297">
        <f>('Año 2016'!$E69-'Año 2015'!$E69)/VLOOKUP($A71,DATOS,4,0)*100000</f>
        <v>59730.307230307233</v>
      </c>
      <c r="G71" s="297">
        <f>('Año 2016'!$F69-'Año 2015'!$F69)/VLOOKUP($A71,DATOS,5,0)*100000</f>
        <v>1263.0590923930786</v>
      </c>
      <c r="H71" s="298">
        <f t="shared" si="1"/>
        <v>47.290192192938562</v>
      </c>
      <c r="I71" s="290"/>
    </row>
    <row r="72" spans="1:9" ht="12" customHeight="1" x14ac:dyDescent="0.2">
      <c r="A72" s="296">
        <v>66</v>
      </c>
      <c r="B72" s="325" t="s">
        <v>284</v>
      </c>
      <c r="C72" s="328">
        <f>'Año 2017'!$K70/VLOOKUP($A72,DATOS,4,0)*100000</f>
        <v>39736.082236082235</v>
      </c>
      <c r="D72" s="297">
        <f>'Año 2017'!$L70/VLOOKUP($A72,DATOS,5,0)*100000</f>
        <v>12963.189683317009</v>
      </c>
      <c r="E72" s="298">
        <f t="shared" ref="E72:E86" si="2">$C72/$D72</f>
        <v>3.0653013036768746</v>
      </c>
      <c r="F72" s="297">
        <f>('Año 2016'!$E70-'Año 2015'!$E70)/VLOOKUP($A72,DATOS,4,0)*100000</f>
        <v>81381.958881958883</v>
      </c>
      <c r="G72" s="297">
        <f>('Año 2016'!$F70-'Año 2015'!$F70)/VLOOKUP($A72,DATOS,5,0)*100000</f>
        <v>29238.083578191316</v>
      </c>
      <c r="H72" s="298">
        <f t="shared" ref="H72:H86" si="3">$F72/$G72</f>
        <v>2.7834231564568643</v>
      </c>
      <c r="I72" s="290"/>
    </row>
    <row r="73" spans="1:9" ht="12" customHeight="1" x14ac:dyDescent="0.2">
      <c r="A73" s="296">
        <v>67</v>
      </c>
      <c r="B73" s="325" t="s">
        <v>277</v>
      </c>
      <c r="C73" s="328">
        <f>'Año 2017'!$K71/VLOOKUP($A73,DATOS,4,0)*100000</f>
        <v>0.85901840472197366</v>
      </c>
      <c r="D73" s="297">
        <f>'Año 2017'!$L71/VLOOKUP($A73,DATOS,5,0)*100000</f>
        <v>2.2776568867584039</v>
      </c>
      <c r="E73" s="298">
        <f t="shared" si="2"/>
        <v>0.37715004824301773</v>
      </c>
      <c r="F73" s="297">
        <f>('Año 2016'!$E71-'Año 2015'!$E71)/VLOOKUP($A73,DATOS,4,0)*100000</f>
        <v>1.2704810019417425</v>
      </c>
      <c r="G73" s="297">
        <f>('Año 2016'!$F71-'Año 2015'!$F71)/VLOOKUP($A73,DATOS,5,0)*100000</f>
        <v>4.5553137735168079</v>
      </c>
      <c r="H73" s="298">
        <f t="shared" si="3"/>
        <v>0.27890087601164337</v>
      </c>
      <c r="I73" s="290"/>
    </row>
    <row r="74" spans="1:9" ht="12" customHeight="1" x14ac:dyDescent="0.2">
      <c r="A74" s="296">
        <v>68</v>
      </c>
      <c r="B74" s="326" t="s">
        <v>274</v>
      </c>
      <c r="C74" s="328">
        <f>'Año 2017'!$K72/VLOOKUP($A74,DATOS,4,0)*100000</f>
        <v>1.162201371094435</v>
      </c>
      <c r="D74" s="297">
        <f>'Año 2017'!$L72/VLOOKUP($A74,DATOS,5,0)*100000</f>
        <v>1.9272481349494184</v>
      </c>
      <c r="E74" s="298">
        <f t="shared" si="2"/>
        <v>0.60303670815327448</v>
      </c>
      <c r="F74" s="297">
        <f>('Año 2016'!$E72-'Año 2015'!$E72)/VLOOKUP($A74,DATOS,4,0)*100000</f>
        <v>1.9273774290820753</v>
      </c>
      <c r="G74" s="297">
        <f>('Año 2016'!$F72-'Año 2015'!$F72)/VLOOKUP($A74,DATOS,5,0)*100000</f>
        <v>2.8032700144718814</v>
      </c>
      <c r="H74" s="298">
        <f t="shared" si="3"/>
        <v>0.68754612261108972</v>
      </c>
      <c r="I74" s="290"/>
    </row>
    <row r="75" spans="1:9" ht="12" customHeight="1" x14ac:dyDescent="0.2">
      <c r="A75" s="296">
        <v>69</v>
      </c>
      <c r="B75" s="326" t="s">
        <v>280</v>
      </c>
      <c r="C75" s="328">
        <f>'Año 2017'!$K73/VLOOKUP($A75,DATOS,4,0)*100000</f>
        <v>0.90233025706089665</v>
      </c>
      <c r="D75" s="297">
        <f>'Año 2017'!$L73/VLOOKUP($A75,DATOS,5,0)*100000</f>
        <v>0.99282479679212465</v>
      </c>
      <c r="E75" s="298">
        <f t="shared" si="2"/>
        <v>0.90885145090692621</v>
      </c>
      <c r="F75" s="297">
        <f>('Año 2016'!$E73-'Año 2015'!$E73)/VLOOKUP($A75,DATOS,4,0)*100000</f>
        <v>2.2738722477934594</v>
      </c>
      <c r="G75" s="297">
        <f>('Año 2016'!$F73-'Año 2015'!$F73)/VLOOKUP($A75,DATOS,5,0)*100000</f>
        <v>2.6280656385673886</v>
      </c>
      <c r="H75" s="298">
        <f t="shared" si="3"/>
        <v>0.86522658126339369</v>
      </c>
      <c r="I75" s="290"/>
    </row>
    <row r="76" spans="1:9" ht="12" customHeight="1" x14ac:dyDescent="0.2">
      <c r="A76" s="296">
        <v>70</v>
      </c>
      <c r="B76" s="326" t="s">
        <v>351</v>
      </c>
      <c r="C76" s="328">
        <f>'Año 2017'!$K74/VLOOKUP($A76,DATOS,4,0)*100000</f>
        <v>33.776434096704662</v>
      </c>
      <c r="D76" s="297">
        <f>'Año 2017'!$L74/VLOOKUP($A76,DATOS,5,0)*100000</f>
        <v>9.0089821785952537</v>
      </c>
      <c r="E76" s="298">
        <f t="shared" si="2"/>
        <v>3.7491953504975553</v>
      </c>
      <c r="F76" s="297">
        <f>('Año 2016'!$E74-'Año 2015'!$E74)/VLOOKUP($A76,DATOS,4,0)*100000</f>
        <v>29.021716946305339</v>
      </c>
      <c r="G76" s="297">
        <f>('Año 2016'!$F74-'Año 2015'!$F74)/VLOOKUP($A76,DATOS,5,0)*100000</f>
        <v>16.640557991041646</v>
      </c>
      <c r="H76" s="298">
        <f t="shared" si="3"/>
        <v>1.7440350835548317</v>
      </c>
      <c r="I76" s="290"/>
    </row>
    <row r="77" spans="1:9" ht="12" customHeight="1" x14ac:dyDescent="0.2">
      <c r="A77" s="296">
        <v>71</v>
      </c>
      <c r="B77" s="326" t="s">
        <v>352</v>
      </c>
      <c r="C77" s="328">
        <f>'Año 2017'!$K75/VLOOKUP($A77,DATOS,4,0)*100000</f>
        <v>8.9354842973923283</v>
      </c>
      <c r="D77" s="297">
        <f>'Año 2017'!$L75/VLOOKUP($A77,DATOS,5,0)*100000</f>
        <v>4.5612585631174909</v>
      </c>
      <c r="E77" s="298">
        <f t="shared" si="2"/>
        <v>1.9589953460750926</v>
      </c>
      <c r="F77" s="297">
        <f>('Año 2016'!$E75-'Año 2015'!$E75)/VLOOKUP($A77,DATOS,4,0)*100000</f>
        <v>15.193669928899315</v>
      </c>
      <c r="G77" s="297">
        <f>('Año 2016'!$F75-'Año 2015'!$F75)/VLOOKUP($A77,DATOS,5,0)*100000</f>
        <v>11.101931219663328</v>
      </c>
      <c r="H77" s="298">
        <f t="shared" si="3"/>
        <v>1.3685609853165772</v>
      </c>
      <c r="I77" s="290"/>
    </row>
    <row r="78" spans="1:9" ht="12" customHeight="1" x14ac:dyDescent="0.2">
      <c r="A78" s="296">
        <v>72</v>
      </c>
      <c r="B78" s="326" t="s">
        <v>353</v>
      </c>
      <c r="C78" s="328">
        <f>'Año 2017'!$K76/VLOOKUP($A78,DATOS,4,0)*100000</f>
        <v>3.5436099517127073</v>
      </c>
      <c r="D78" s="297">
        <f>'Año 2017'!$L76/VLOOKUP($A78,DATOS,5,0)*100000</f>
        <v>2.7548127322977223</v>
      </c>
      <c r="E78" s="298">
        <f t="shared" si="2"/>
        <v>1.2863342434013902</v>
      </c>
      <c r="F78" s="297">
        <f>('Año 2016'!$E76-'Año 2015'!$E76)/VLOOKUP($A78,DATOS,4,0)*100000</f>
        <v>6.5848346950813346</v>
      </c>
      <c r="G78" s="297">
        <f>('Año 2016'!$F76-'Año 2015'!$F76)/VLOOKUP($A78,DATOS,5,0)*100000</f>
        <v>5.1001262746592966</v>
      </c>
      <c r="H78" s="298">
        <f t="shared" si="3"/>
        <v>1.2911120902631417</v>
      </c>
      <c r="I78" s="290"/>
    </row>
    <row r="79" spans="1:9" ht="12" customHeight="1" x14ac:dyDescent="0.2">
      <c r="A79" s="296">
        <v>73</v>
      </c>
      <c r="B79" s="326" t="s">
        <v>354</v>
      </c>
      <c r="C79" s="328">
        <f>'Año 2017'!$K77/VLOOKUP($A79,DATOS,4,0)*100000</f>
        <v>0.3050195907803343</v>
      </c>
      <c r="D79" s="297">
        <f>'Año 2017'!$L77/VLOOKUP($A79,DATOS,5,0)*100000</f>
        <v>0.14890879634041743</v>
      </c>
      <c r="E79" s="298">
        <f t="shared" si="2"/>
        <v>2.0483651622771504</v>
      </c>
      <c r="F79" s="297">
        <f>('Año 2016'!$E77-'Año 2015'!$E77)/VLOOKUP($A79,DATOS,4,0)*100000</f>
        <v>0.80740479912441432</v>
      </c>
      <c r="G79" s="297">
        <f>('Año 2016'!$F77-'Año 2015'!$F77)/VLOOKUP($A79,DATOS,5,0)*100000</f>
        <v>0.40949918993614792</v>
      </c>
      <c r="H79" s="298">
        <f t="shared" si="3"/>
        <v>1.9716883914967225</v>
      </c>
      <c r="I79" s="290"/>
    </row>
    <row r="80" spans="1:9" ht="12" customHeight="1" x14ac:dyDescent="0.2">
      <c r="A80" s="296">
        <v>74</v>
      </c>
      <c r="B80" s="326" t="s">
        <v>355</v>
      </c>
      <c r="C80" s="328">
        <f>'Año 2017'!$K78/VLOOKUP($A80,DATOS,4,0)*100000</f>
        <v>4.7636883148340443</v>
      </c>
      <c r="D80" s="297">
        <f>'Año 2017'!$L78/VLOOKUP($A80,DATOS,5,0)*100000</f>
        <v>3.2015391213189743</v>
      </c>
      <c r="E80" s="298">
        <f t="shared" si="2"/>
        <v>1.487936937303922</v>
      </c>
      <c r="F80" s="297">
        <f>('Año 2016'!$E78-'Año 2015'!$E78)/VLOOKUP($A80,DATOS,4,0)*100000</f>
        <v>8.6751160083700949</v>
      </c>
      <c r="G80" s="297">
        <f>('Año 2016'!$F78-'Año 2015'!$F78)/VLOOKUP($A80,DATOS,5,0)*100000</f>
        <v>5.3234894691699228</v>
      </c>
      <c r="H80" s="298">
        <f t="shared" si="3"/>
        <v>1.6295920295532738</v>
      </c>
      <c r="I80" s="290"/>
    </row>
    <row r="81" spans="1:15" ht="12" customHeight="1" x14ac:dyDescent="0.2">
      <c r="A81" s="296">
        <v>75</v>
      </c>
      <c r="B81" s="326" t="s">
        <v>356</v>
      </c>
      <c r="C81" s="328">
        <f>'Año 2017'!$K79/VLOOKUP($A81,DATOS,4,0)*100000</f>
        <v>9.7157710827971204</v>
      </c>
      <c r="D81" s="297">
        <f>'Año 2017'!$L79/VLOOKUP($A81,DATOS,5,0)*100000</f>
        <v>55.878025826741641</v>
      </c>
      <c r="E81" s="298">
        <f t="shared" si="2"/>
        <v>0.17387463030498523</v>
      </c>
      <c r="F81" s="297">
        <f>('Año 2016'!$E79-'Año 2015'!$E79)/VLOOKUP($A81,DATOS,4,0)*100000</f>
        <v>23.118690748262395</v>
      </c>
      <c r="G81" s="297">
        <f>('Año 2016'!$F79-'Año 2015'!$F79)/VLOOKUP($A81,DATOS,5,0)*100000</f>
        <v>101.59302630324979</v>
      </c>
      <c r="H81" s="298">
        <f t="shared" si="3"/>
        <v>0.22756178833825003</v>
      </c>
      <c r="I81" s="290"/>
    </row>
    <row r="82" spans="1:15" ht="12" customHeight="1" x14ac:dyDescent="0.2">
      <c r="A82" s="296">
        <v>76</v>
      </c>
      <c r="B82" s="326" t="s">
        <v>357</v>
      </c>
      <c r="C82" s="328">
        <f>'Año 2017'!$K80/VLOOKUP($A82,DATOS,4,0)*100000</f>
        <v>362.68623576668693</v>
      </c>
      <c r="D82" s="297">
        <f>'Año 2017'!$L80/VLOOKUP($A82,DATOS,5,0)*100000</f>
        <v>219.64047460211572</v>
      </c>
      <c r="E82" s="298">
        <f t="shared" si="2"/>
        <v>1.6512723186548484</v>
      </c>
      <c r="F82" s="297">
        <f>('Año 2016'!$E80-'Año 2015'!$E80)/VLOOKUP($A82,DATOS,4,0)*100000</f>
        <v>738.28197715492979</v>
      </c>
      <c r="G82" s="297">
        <f>('Año 2016'!$F80-'Año 2015'!$F80)/VLOOKUP($A82,DATOS,5,0)*100000</f>
        <v>500.44523730105783</v>
      </c>
      <c r="H82" s="298">
        <f t="shared" si="3"/>
        <v>1.4752502814025066</v>
      </c>
      <c r="I82" s="290"/>
    </row>
    <row r="83" spans="1:15" ht="12" customHeight="1" x14ac:dyDescent="0.2">
      <c r="A83" s="296">
        <v>77</v>
      </c>
      <c r="B83" s="326" t="s">
        <v>358</v>
      </c>
      <c r="C83" s="328">
        <f>'Año 2017'!$K81/VLOOKUP($A83,DATOS,4,0)*100000</f>
        <v>22.892659182674834</v>
      </c>
      <c r="D83" s="297">
        <f>'Año 2017'!$L81/VLOOKUP($A83,DATOS,5,0)*100000</f>
        <v>18.160539166229469</v>
      </c>
      <c r="E83" s="298">
        <f t="shared" si="2"/>
        <v>1.2605715597499993</v>
      </c>
      <c r="F83" s="297">
        <f>('Año 2016'!$E81-'Año 2015'!$E81)/VLOOKUP($A83,DATOS,4,0)*100000</f>
        <v>28.901982218126978</v>
      </c>
      <c r="G83" s="297">
        <f>('Año 2016'!$F81-'Año 2015'!$F81)/VLOOKUP($A83,DATOS,5,0)*100000</f>
        <v>32.285402962185721</v>
      </c>
      <c r="H83" s="298">
        <f t="shared" si="3"/>
        <v>0.89520277172871054</v>
      </c>
      <c r="I83" s="290"/>
    </row>
    <row r="84" spans="1:15" ht="12" customHeight="1" x14ac:dyDescent="0.2">
      <c r="A84" s="296">
        <v>78</v>
      </c>
      <c r="B84" s="326" t="s">
        <v>359</v>
      </c>
      <c r="C84" s="328">
        <f>'Año 2017'!$K82/VLOOKUP($A84,DATOS,4,0)*100000</f>
        <v>4.7715223993380222</v>
      </c>
      <c r="D84" s="297">
        <f>'Año 2017'!$L82/VLOOKUP($A84,DATOS,5,0)*100000</f>
        <v>5.7817444048482551</v>
      </c>
      <c r="E84" s="298">
        <f t="shared" si="2"/>
        <v>0.82527383869423288</v>
      </c>
      <c r="F84" s="297">
        <f>('Año 2016'!$E82-'Año 2015'!$E82)/VLOOKUP($A84,DATOS,4,0)*100000</f>
        <v>9.7884786285966072</v>
      </c>
      <c r="G84" s="297">
        <f>('Año 2016'!$F82-'Año 2015'!$F82)/VLOOKUP($A84,DATOS,5,0)*100000</f>
        <v>11.709492456283588</v>
      </c>
      <c r="H84" s="298">
        <f t="shared" si="3"/>
        <v>0.83594388613691628</v>
      </c>
      <c r="I84" s="290"/>
    </row>
    <row r="85" spans="1:15" ht="12" customHeight="1" x14ac:dyDescent="0.2">
      <c r="A85" s="296">
        <v>79</v>
      </c>
      <c r="B85" s="326" t="s">
        <v>360</v>
      </c>
      <c r="C85" s="328">
        <f>'Año 2017'!$K83/VLOOKUP($A85,DATOS,4,0)*100000</f>
        <v>2.5478106994592631</v>
      </c>
      <c r="D85" s="297">
        <f>'Año 2017'!$L83/VLOOKUP($A85,DATOS,5,0)*100000</f>
        <v>0.89345277804250456</v>
      </c>
      <c r="E85" s="298">
        <f t="shared" si="2"/>
        <v>2.8516456180721117</v>
      </c>
      <c r="F85" s="297">
        <f>('Año 2016'!$E83-'Año 2015'!$E83)/VLOOKUP($A85,DATOS,4,0)*100000</f>
        <v>5.2571023587434089</v>
      </c>
      <c r="G85" s="297">
        <f>('Año 2016'!$F83-'Año 2015'!$F83)/VLOOKUP($A85,DATOS,5,0)*100000</f>
        <v>2.8664943295530354</v>
      </c>
      <c r="H85" s="298">
        <f t="shared" si="3"/>
        <v>1.8339831705033005</v>
      </c>
      <c r="I85" s="290"/>
    </row>
    <row r="86" spans="1:15" ht="12" customHeight="1" thickBot="1" x14ac:dyDescent="0.25">
      <c r="A86" s="299">
        <v>80</v>
      </c>
      <c r="B86" s="327" t="s">
        <v>361</v>
      </c>
      <c r="C86" s="329">
        <f>'Año 2017'!$K84/VLOOKUP($A86,DATOS,4,0)*100000</f>
        <v>103.19770683954064</v>
      </c>
      <c r="D86" s="300">
        <f>'Año 2017'!$L84/VLOOKUP($A86,DATOS,5,0)*100000</f>
        <v>80.185202705622771</v>
      </c>
      <c r="E86" s="301">
        <f t="shared" si="2"/>
        <v>1.2869919057061159</v>
      </c>
      <c r="F86" s="300">
        <f>('Año 2016'!$E84-'Año 2015'!$E84)/VLOOKUP($A86,DATOS,4,0)*100000</f>
        <v>172.2801113201229</v>
      </c>
      <c r="G86" s="300">
        <f>('Año 2016'!$F84-'Año 2015'!$F84)/VLOOKUP($A86,DATOS,5,0)*100000</f>
        <v>151.61018661602094</v>
      </c>
      <c r="H86" s="301">
        <f t="shared" si="3"/>
        <v>1.1363359887977194</v>
      </c>
      <c r="I86" s="290"/>
    </row>
    <row r="87" spans="1:15" ht="13.5" customHeight="1" thickBot="1" x14ac:dyDescent="0.25">
      <c r="B87" s="439" t="s">
        <v>479</v>
      </c>
      <c r="C87" s="439"/>
      <c r="D87" s="439"/>
      <c r="E87" s="439"/>
      <c r="F87" s="439"/>
      <c r="G87" s="439"/>
      <c r="H87" s="439"/>
      <c r="I87" s="364"/>
      <c r="J87" s="364"/>
      <c r="K87" s="364"/>
      <c r="L87" s="364"/>
      <c r="M87" s="364"/>
      <c r="N87" s="364"/>
      <c r="O87" s="364"/>
    </row>
    <row r="88" spans="1:15" ht="13.5" customHeight="1" thickBot="1" x14ac:dyDescent="0.25">
      <c r="B88" s="440"/>
      <c r="C88" s="440"/>
      <c r="D88" s="440"/>
      <c r="E88" s="440"/>
      <c r="F88" s="440"/>
      <c r="G88" s="440"/>
      <c r="H88" s="440"/>
      <c r="I88" s="290"/>
      <c r="J88" s="365" t="s">
        <v>67</v>
      </c>
      <c r="K88" s="366"/>
    </row>
    <row r="89" spans="1:15" ht="12.75" customHeight="1" x14ac:dyDescent="0.2">
      <c r="B89" s="30" t="s">
        <v>407</v>
      </c>
      <c r="F89" s="324"/>
      <c r="G89" s="324"/>
      <c r="H89" s="324"/>
      <c r="I89" s="290"/>
    </row>
    <row r="90" spans="1:15" x14ac:dyDescent="0.2">
      <c r="B90" s="30" t="s">
        <v>406</v>
      </c>
      <c r="F90" s="324"/>
      <c r="G90" s="324"/>
      <c r="H90" s="324"/>
      <c r="I90" s="290"/>
    </row>
    <row r="91" spans="1:15" x14ac:dyDescent="0.2">
      <c r="B91" s="254" t="s">
        <v>416</v>
      </c>
      <c r="F91" s="324"/>
      <c r="G91" s="324"/>
      <c r="H91" s="324"/>
      <c r="I91" s="290"/>
    </row>
    <row r="92" spans="1:15" x14ac:dyDescent="0.2">
      <c r="B92" s="254" t="s">
        <v>408</v>
      </c>
      <c r="F92" s="324"/>
      <c r="G92" s="324"/>
      <c r="H92" s="324"/>
      <c r="I92" s="290"/>
    </row>
    <row r="93" spans="1:15" x14ac:dyDescent="0.2">
      <c r="B93" s="441" t="s">
        <v>346</v>
      </c>
      <c r="C93" s="441"/>
      <c r="D93" s="441"/>
      <c r="E93" s="441"/>
    </row>
    <row r="94" spans="1:15" x14ac:dyDescent="0.2">
      <c r="B94" s="441"/>
      <c r="C94" s="441"/>
      <c r="D94" s="441"/>
      <c r="E94" s="441"/>
    </row>
    <row r="95" spans="1:15" x14ac:dyDescent="0.2">
      <c r="B95" s="331" t="s">
        <v>350</v>
      </c>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K174"/>
  <sheetViews>
    <sheetView showGridLines="0" topLeftCell="A58" workbookViewId="0">
      <selection activeCell="C2" sqref="C2:C81"/>
    </sheetView>
  </sheetViews>
  <sheetFormatPr baseColWidth="10" defaultColWidth="11.5703125" defaultRowHeight="11.25" x14ac:dyDescent="0.2"/>
  <cols>
    <col min="1" max="1" width="2.7109375" style="336" bestFit="1" customWidth="1"/>
    <col min="2" max="2" width="9" style="347" bestFit="1" customWidth="1"/>
    <col min="3" max="3" width="7.7109375" style="336" bestFit="1" customWidth="1"/>
    <col min="4" max="4" width="9.42578125" style="336" customWidth="1"/>
    <col min="5" max="5" width="10.28515625" style="336" customWidth="1"/>
    <col min="6" max="6" width="10.5703125" style="336" bestFit="1" customWidth="1"/>
    <col min="7" max="7" width="7.7109375" style="336" bestFit="1" customWidth="1"/>
    <col min="8" max="8" width="7.85546875" style="336" customWidth="1"/>
    <col min="9" max="9" width="3.85546875" style="336" bestFit="1" customWidth="1"/>
    <col min="10" max="10" width="12.42578125" style="336" customWidth="1"/>
    <col min="11" max="11" width="8.5703125" style="336" bestFit="1" customWidth="1"/>
    <col min="12" max="12" width="3.85546875" style="336" bestFit="1" customWidth="1"/>
    <col min="13" max="13" width="10.5703125" style="336" bestFit="1" customWidth="1"/>
    <col min="14" max="14" width="3.42578125" style="336" customWidth="1"/>
    <col min="15" max="15" width="2.5703125" style="336" customWidth="1"/>
    <col min="16" max="16" width="4.28515625" style="337" bestFit="1" customWidth="1"/>
    <col min="17" max="17" width="9.140625" style="337" customWidth="1"/>
    <col min="18" max="18" width="8.7109375" style="337" customWidth="1"/>
    <col min="19" max="20" width="8.85546875" style="336" customWidth="1"/>
    <col min="21" max="21" width="8.85546875" style="336" bestFit="1" customWidth="1"/>
    <col min="22" max="22" width="14.140625" style="336" bestFit="1" customWidth="1"/>
    <col min="23" max="23" width="13.85546875" style="336" bestFit="1" customWidth="1"/>
    <col min="24" max="24" width="12.7109375" style="336" bestFit="1" customWidth="1"/>
    <col min="25" max="25" width="14.7109375" style="336" bestFit="1" customWidth="1"/>
    <col min="26" max="26" width="12.28515625" style="336" bestFit="1" customWidth="1"/>
    <col min="27" max="27" width="15" style="336" bestFit="1" customWidth="1"/>
    <col min="28" max="16384" width="11.5703125" style="336"/>
  </cols>
  <sheetData>
    <row r="1" spans="1:37" ht="26.45" customHeight="1" x14ac:dyDescent="0.2">
      <c r="A1" s="338" t="s">
        <v>229</v>
      </c>
      <c r="B1" s="339" t="s">
        <v>54</v>
      </c>
      <c r="C1" s="338" t="s">
        <v>55</v>
      </c>
      <c r="D1" s="338"/>
      <c r="E1" s="340" t="s">
        <v>370</v>
      </c>
      <c r="F1" s="338" t="s">
        <v>463</v>
      </c>
      <c r="G1" s="338" t="s">
        <v>325</v>
      </c>
      <c r="H1" s="338" t="s">
        <v>341</v>
      </c>
      <c r="I1" s="338"/>
      <c r="J1" s="341" t="s">
        <v>463</v>
      </c>
      <c r="K1" s="341" t="s">
        <v>340</v>
      </c>
      <c r="L1" s="341"/>
      <c r="M1" s="341" t="s">
        <v>442</v>
      </c>
      <c r="P1" s="336"/>
      <c r="Q1" s="374" t="s">
        <v>462</v>
      </c>
      <c r="R1" s="374" t="s">
        <v>441</v>
      </c>
      <c r="S1" s="374" t="s">
        <v>422</v>
      </c>
      <c r="T1" s="348"/>
      <c r="U1" s="374" t="s">
        <v>421</v>
      </c>
      <c r="V1" s="374" t="s">
        <v>423</v>
      </c>
      <c r="W1" s="374" t="s">
        <v>424</v>
      </c>
      <c r="X1" s="374" t="s">
        <v>425</v>
      </c>
      <c r="Y1" s="374" t="s">
        <v>426</v>
      </c>
      <c r="Z1" s="374" t="s">
        <v>427</v>
      </c>
      <c r="AA1" s="374" t="s">
        <v>428</v>
      </c>
      <c r="AB1" s="374" t="s">
        <v>429</v>
      </c>
      <c r="AC1" s="374" t="s">
        <v>430</v>
      </c>
      <c r="AD1" s="374" t="s">
        <v>431</v>
      </c>
      <c r="AE1" s="374" t="s">
        <v>432</v>
      </c>
      <c r="AF1" s="374" t="s">
        <v>433</v>
      </c>
      <c r="AG1" s="374" t="s">
        <v>434</v>
      </c>
      <c r="AH1" s="374" t="s">
        <v>435</v>
      </c>
      <c r="AI1" s="374" t="s">
        <v>436</v>
      </c>
      <c r="AJ1" s="374" t="s">
        <v>437</v>
      </c>
      <c r="AK1" s="374" t="s">
        <v>438</v>
      </c>
    </row>
    <row r="2" spans="1:37" x14ac:dyDescent="0.2">
      <c r="A2" s="342">
        <v>1</v>
      </c>
      <c r="B2" s="343">
        <v>45749</v>
      </c>
      <c r="C2" s="344">
        <v>3994</v>
      </c>
      <c r="D2" s="342"/>
      <c r="E2" s="345">
        <v>2245</v>
      </c>
      <c r="F2" s="343">
        <v>1749</v>
      </c>
      <c r="G2" s="344">
        <f>F2+E2</f>
        <v>3994</v>
      </c>
      <c r="H2" s="342">
        <f>I2-A2</f>
        <v>0</v>
      </c>
      <c r="I2" s="342">
        <v>1</v>
      </c>
      <c r="J2" s="346">
        <v>1749</v>
      </c>
      <c r="K2" s="346">
        <f>J2-M2</f>
        <v>100</v>
      </c>
      <c r="L2" s="346">
        <v>1</v>
      </c>
      <c r="M2" s="346">
        <v>1649</v>
      </c>
      <c r="P2" s="336"/>
      <c r="Q2" s="336" t="s">
        <v>395</v>
      </c>
      <c r="R2" s="336" t="s">
        <v>395</v>
      </c>
      <c r="S2" s="337" t="s">
        <v>395</v>
      </c>
      <c r="U2" s="336" t="s">
        <v>395</v>
      </c>
      <c r="V2" s="336" t="s">
        <v>395</v>
      </c>
      <c r="W2" s="336" t="s">
        <v>395</v>
      </c>
      <c r="X2" s="336" t="s">
        <v>395</v>
      </c>
      <c r="Y2" s="336" t="s">
        <v>395</v>
      </c>
      <c r="Z2" s="336" t="s">
        <v>395</v>
      </c>
      <c r="AA2" s="336" t="s">
        <v>395</v>
      </c>
      <c r="AB2" s="336" t="s">
        <v>395</v>
      </c>
      <c r="AC2" s="336" t="s">
        <v>395</v>
      </c>
      <c r="AD2" s="336" t="s">
        <v>395</v>
      </c>
      <c r="AE2" s="336" t="s">
        <v>395</v>
      </c>
      <c r="AF2" s="336" t="s">
        <v>395</v>
      </c>
      <c r="AG2" s="336" t="s">
        <v>395</v>
      </c>
      <c r="AH2" s="336" t="s">
        <v>395</v>
      </c>
      <c r="AI2" s="336" t="s">
        <v>395</v>
      </c>
      <c r="AJ2" s="336" t="s">
        <v>395</v>
      </c>
      <c r="AK2" s="336" t="s">
        <v>395</v>
      </c>
    </row>
    <row r="3" spans="1:37" x14ac:dyDescent="0.2">
      <c r="A3" s="342">
        <v>2</v>
      </c>
      <c r="B3" s="343">
        <v>81297</v>
      </c>
      <c r="C3" s="344">
        <v>4415</v>
      </c>
      <c r="D3" s="342"/>
      <c r="E3" s="345">
        <v>2542</v>
      </c>
      <c r="F3" s="343">
        <v>1873</v>
      </c>
      <c r="G3" s="344">
        <f t="shared" ref="G3:G66" si="0">F3+E3</f>
        <v>4415</v>
      </c>
      <c r="H3" s="342">
        <f t="shared" ref="H3:H66" si="1">I3-A3</f>
        <v>0</v>
      </c>
      <c r="I3" s="342">
        <v>2</v>
      </c>
      <c r="J3" s="346">
        <v>1873</v>
      </c>
      <c r="K3" s="346">
        <f t="shared" ref="K3:K33" si="2">J3-M3</f>
        <v>103</v>
      </c>
      <c r="L3" s="346">
        <v>2</v>
      </c>
      <c r="M3" s="346">
        <v>1770</v>
      </c>
      <c r="P3" s="336"/>
      <c r="Q3" s="336" t="s">
        <v>327</v>
      </c>
      <c r="R3" s="336" t="s">
        <v>327</v>
      </c>
      <c r="S3" s="337" t="s">
        <v>327</v>
      </c>
      <c r="U3" s="336" t="s">
        <v>327</v>
      </c>
      <c r="V3" s="336" t="s">
        <v>327</v>
      </c>
      <c r="W3" s="336" t="s">
        <v>327</v>
      </c>
      <c r="X3" s="336" t="s">
        <v>327</v>
      </c>
      <c r="Y3" s="336" t="s">
        <v>327</v>
      </c>
      <c r="Z3" s="336" t="s">
        <v>327</v>
      </c>
      <c r="AA3" s="336" t="s">
        <v>327</v>
      </c>
      <c r="AB3" s="336" t="s">
        <v>327</v>
      </c>
      <c r="AC3" s="336" t="s">
        <v>327</v>
      </c>
      <c r="AD3" s="336" t="s">
        <v>327</v>
      </c>
      <c r="AE3" s="336" t="s">
        <v>327</v>
      </c>
      <c r="AF3" s="336" t="s">
        <v>327</v>
      </c>
      <c r="AG3" s="336" t="s">
        <v>327</v>
      </c>
      <c r="AH3" s="336" t="s">
        <v>327</v>
      </c>
      <c r="AI3" s="336" t="s">
        <v>327</v>
      </c>
      <c r="AJ3" s="336" t="s">
        <v>327</v>
      </c>
      <c r="AK3" s="336" t="s">
        <v>327</v>
      </c>
    </row>
    <row r="4" spans="1:37" x14ac:dyDescent="0.2">
      <c r="A4" s="342">
        <v>3</v>
      </c>
      <c r="B4" s="343">
        <v>3879798</v>
      </c>
      <c r="C4" s="344">
        <v>16618</v>
      </c>
      <c r="D4" s="342"/>
      <c r="E4" s="345">
        <v>9170</v>
      </c>
      <c r="F4" s="343">
        <v>7448</v>
      </c>
      <c r="G4" s="344">
        <f t="shared" si="0"/>
        <v>16618</v>
      </c>
      <c r="H4" s="342">
        <f t="shared" si="1"/>
        <v>0</v>
      </c>
      <c r="I4" s="342">
        <v>3</v>
      </c>
      <c r="J4" s="346">
        <v>7448</v>
      </c>
      <c r="K4" s="346">
        <f t="shared" si="2"/>
        <v>360</v>
      </c>
      <c r="L4" s="346">
        <v>3</v>
      </c>
      <c r="M4" s="346">
        <v>7088</v>
      </c>
      <c r="P4" s="336">
        <v>1</v>
      </c>
      <c r="Q4" s="336">
        <v>1749</v>
      </c>
      <c r="R4" s="336">
        <v>1649</v>
      </c>
      <c r="S4" s="337">
        <v>1568</v>
      </c>
      <c r="U4" s="336">
        <v>1458</v>
      </c>
      <c r="V4" s="336">
        <v>1343</v>
      </c>
      <c r="W4" s="336">
        <v>1235</v>
      </c>
      <c r="X4" s="336">
        <v>1165</v>
      </c>
      <c r="Y4" s="336">
        <v>1056</v>
      </c>
      <c r="Z4" s="336">
        <v>951</v>
      </c>
      <c r="AA4" s="336">
        <v>861</v>
      </c>
      <c r="AB4" s="336">
        <v>782</v>
      </c>
      <c r="AC4" s="336">
        <v>708</v>
      </c>
      <c r="AD4" s="336">
        <v>572</v>
      </c>
      <c r="AE4" s="336">
        <v>482</v>
      </c>
      <c r="AF4" s="336">
        <v>403</v>
      </c>
      <c r="AG4" s="336">
        <v>322</v>
      </c>
      <c r="AH4" s="336">
        <v>255</v>
      </c>
      <c r="AI4" s="336">
        <v>205</v>
      </c>
      <c r="AJ4" s="336">
        <v>144</v>
      </c>
      <c r="AK4" s="336">
        <v>70</v>
      </c>
    </row>
    <row r="5" spans="1:37" x14ac:dyDescent="0.2">
      <c r="A5" s="342">
        <v>4</v>
      </c>
      <c r="B5" s="343">
        <v>180207</v>
      </c>
      <c r="C5" s="344">
        <v>11384</v>
      </c>
      <c r="D5" s="342"/>
      <c r="E5" s="345">
        <v>5139</v>
      </c>
      <c r="F5" s="343">
        <v>6245</v>
      </c>
      <c r="G5" s="344">
        <f t="shared" si="0"/>
        <v>11384</v>
      </c>
      <c r="H5" s="342">
        <f t="shared" si="1"/>
        <v>0</v>
      </c>
      <c r="I5" s="342">
        <v>4</v>
      </c>
      <c r="J5" s="346">
        <v>6245</v>
      </c>
      <c r="K5" s="346">
        <f t="shared" si="2"/>
        <v>393</v>
      </c>
      <c r="L5" s="346">
        <v>4</v>
      </c>
      <c r="M5" s="346">
        <v>5852</v>
      </c>
      <c r="P5" s="336">
        <v>2</v>
      </c>
      <c r="Q5" s="336">
        <v>1873</v>
      </c>
      <c r="R5" s="336">
        <v>1770</v>
      </c>
      <c r="S5" s="337">
        <v>1708</v>
      </c>
      <c r="U5" s="336">
        <v>1612</v>
      </c>
      <c r="V5" s="336">
        <v>1507</v>
      </c>
      <c r="W5" s="336">
        <v>1394</v>
      </c>
      <c r="X5" s="336">
        <v>1297</v>
      </c>
      <c r="Y5" s="336">
        <v>1198</v>
      </c>
      <c r="Z5" s="336">
        <v>1091</v>
      </c>
      <c r="AA5" s="336">
        <v>983</v>
      </c>
      <c r="AB5" s="336">
        <v>911</v>
      </c>
      <c r="AC5" s="336">
        <v>829</v>
      </c>
      <c r="AD5" s="336">
        <v>672</v>
      </c>
      <c r="AE5" s="336">
        <v>602</v>
      </c>
      <c r="AF5" s="336">
        <v>518</v>
      </c>
      <c r="AG5" s="336">
        <v>429</v>
      </c>
      <c r="AH5" s="336">
        <v>345</v>
      </c>
      <c r="AI5" s="336">
        <v>253</v>
      </c>
      <c r="AJ5" s="336">
        <v>170</v>
      </c>
      <c r="AK5" s="336">
        <v>80</v>
      </c>
    </row>
    <row r="6" spans="1:37" x14ac:dyDescent="0.2">
      <c r="A6" s="342">
        <v>5</v>
      </c>
      <c r="B6" s="343">
        <v>980913</v>
      </c>
      <c r="C6" s="344">
        <v>12660</v>
      </c>
      <c r="D6" s="342"/>
      <c r="E6" s="345">
        <v>6622</v>
      </c>
      <c r="F6" s="343">
        <v>6038</v>
      </c>
      <c r="G6" s="344">
        <f t="shared" si="0"/>
        <v>12660</v>
      </c>
      <c r="H6" s="342">
        <f t="shared" si="1"/>
        <v>0</v>
      </c>
      <c r="I6" s="342">
        <v>5</v>
      </c>
      <c r="J6" s="346">
        <v>6038</v>
      </c>
      <c r="K6" s="346">
        <f t="shared" si="2"/>
        <v>344</v>
      </c>
      <c r="L6" s="346">
        <v>5</v>
      </c>
      <c r="M6" s="346">
        <v>5694</v>
      </c>
      <c r="P6" s="336">
        <v>3</v>
      </c>
      <c r="Q6" s="336">
        <v>7448</v>
      </c>
      <c r="R6" s="336">
        <v>7088</v>
      </c>
      <c r="S6" s="337">
        <v>6750</v>
      </c>
      <c r="U6" s="336">
        <v>6396</v>
      </c>
      <c r="V6" s="336">
        <v>5992</v>
      </c>
      <c r="W6" s="336">
        <v>5569</v>
      </c>
      <c r="X6" s="336">
        <v>5207</v>
      </c>
      <c r="Y6" s="336">
        <v>4831</v>
      </c>
      <c r="Z6" s="336">
        <v>4428</v>
      </c>
      <c r="AA6" s="336">
        <v>4019</v>
      </c>
      <c r="AB6" s="336">
        <v>3681</v>
      </c>
      <c r="AC6" s="336">
        <v>3294</v>
      </c>
      <c r="AD6" s="336">
        <v>2716</v>
      </c>
      <c r="AE6" s="336">
        <v>2315</v>
      </c>
      <c r="AF6" s="336">
        <v>1983</v>
      </c>
      <c r="AG6" s="336">
        <v>1641</v>
      </c>
      <c r="AH6" s="336">
        <v>1280</v>
      </c>
      <c r="AI6" s="336">
        <v>894</v>
      </c>
      <c r="AJ6" s="336">
        <v>570</v>
      </c>
      <c r="AK6" s="336">
        <v>278</v>
      </c>
    </row>
    <row r="7" spans="1:37" x14ac:dyDescent="0.2">
      <c r="A7" s="342">
        <v>6</v>
      </c>
      <c r="B7" s="343">
        <v>11699</v>
      </c>
      <c r="C7" s="344">
        <v>7299</v>
      </c>
      <c r="D7" s="342"/>
      <c r="E7" s="345">
        <v>5387</v>
      </c>
      <c r="F7" s="343">
        <v>1912</v>
      </c>
      <c r="G7" s="344">
        <f t="shared" si="0"/>
        <v>7299</v>
      </c>
      <c r="H7" s="342">
        <f t="shared" si="1"/>
        <v>0</v>
      </c>
      <c r="I7" s="342">
        <v>6</v>
      </c>
      <c r="J7" s="346">
        <v>1912</v>
      </c>
      <c r="K7" s="346">
        <f t="shared" si="2"/>
        <v>95</v>
      </c>
      <c r="L7" s="346">
        <v>6</v>
      </c>
      <c r="M7" s="346">
        <v>1817</v>
      </c>
      <c r="P7" s="336">
        <v>4</v>
      </c>
      <c r="Q7" s="336">
        <v>6245</v>
      </c>
      <c r="R7" s="336">
        <v>5852</v>
      </c>
      <c r="S7" s="337">
        <v>5431</v>
      </c>
      <c r="U7" s="336">
        <v>5045</v>
      </c>
      <c r="V7" s="336">
        <v>4646</v>
      </c>
      <c r="W7" s="336">
        <v>4259</v>
      </c>
      <c r="X7" s="336">
        <v>3877</v>
      </c>
      <c r="Y7" s="336">
        <v>3535</v>
      </c>
      <c r="Z7" s="336">
        <v>3181</v>
      </c>
      <c r="AA7" s="336">
        <v>2869</v>
      </c>
      <c r="AB7" s="336">
        <v>2602</v>
      </c>
      <c r="AC7" s="336">
        <v>2305</v>
      </c>
      <c r="AD7" s="336">
        <v>1869</v>
      </c>
      <c r="AE7" s="336">
        <v>1727</v>
      </c>
      <c r="AF7" s="336">
        <v>1482</v>
      </c>
      <c r="AG7" s="336">
        <v>1216</v>
      </c>
      <c r="AH7" s="336">
        <v>958</v>
      </c>
      <c r="AI7" s="336">
        <v>696</v>
      </c>
      <c r="AJ7" s="336">
        <v>452</v>
      </c>
      <c r="AK7" s="336">
        <v>214</v>
      </c>
    </row>
    <row r="8" spans="1:37" x14ac:dyDescent="0.2">
      <c r="A8" s="342">
        <v>7</v>
      </c>
      <c r="B8" s="343">
        <v>1315953</v>
      </c>
      <c r="C8" s="344">
        <v>118162</v>
      </c>
      <c r="D8" s="342"/>
      <c r="E8" s="345">
        <v>69620</v>
      </c>
      <c r="F8" s="343">
        <v>48542</v>
      </c>
      <c r="G8" s="344">
        <f t="shared" si="0"/>
        <v>118162</v>
      </c>
      <c r="H8" s="342">
        <f t="shared" si="1"/>
        <v>0</v>
      </c>
      <c r="I8" s="342">
        <v>7</v>
      </c>
      <c r="J8" s="346">
        <v>48542</v>
      </c>
      <c r="K8" s="346">
        <f t="shared" si="2"/>
        <v>2090</v>
      </c>
      <c r="L8" s="346">
        <v>7</v>
      </c>
      <c r="M8" s="346">
        <v>46452</v>
      </c>
      <c r="P8" s="336">
        <v>5</v>
      </c>
      <c r="Q8" s="336">
        <v>6038</v>
      </c>
      <c r="R8" s="336">
        <v>5694</v>
      </c>
      <c r="S8" s="337">
        <v>5352</v>
      </c>
      <c r="U8" s="336">
        <v>5027</v>
      </c>
      <c r="V8" s="336">
        <v>4650</v>
      </c>
      <c r="W8" s="336">
        <v>4309</v>
      </c>
      <c r="X8" s="336">
        <v>4028</v>
      </c>
      <c r="Y8" s="336">
        <v>3673</v>
      </c>
      <c r="Z8" s="336">
        <v>3364</v>
      </c>
      <c r="AA8" s="336">
        <v>3040</v>
      </c>
      <c r="AB8" s="336">
        <v>2775</v>
      </c>
      <c r="AC8" s="336">
        <v>2487</v>
      </c>
      <c r="AD8" s="336">
        <v>1943</v>
      </c>
      <c r="AE8" s="336">
        <v>1785</v>
      </c>
      <c r="AF8" s="336">
        <v>1523</v>
      </c>
      <c r="AG8" s="336">
        <v>1232</v>
      </c>
      <c r="AH8" s="336">
        <v>972</v>
      </c>
      <c r="AI8" s="336">
        <v>698</v>
      </c>
      <c r="AJ8" s="336">
        <v>449</v>
      </c>
      <c r="AK8" s="336">
        <v>225</v>
      </c>
    </row>
    <row r="9" spans="1:37" x14ac:dyDescent="0.2">
      <c r="A9" s="342">
        <v>8</v>
      </c>
      <c r="B9" s="343">
        <v>129874</v>
      </c>
      <c r="C9" s="344">
        <v>28864</v>
      </c>
      <c r="D9" s="342"/>
      <c r="E9" s="345">
        <v>15273</v>
      </c>
      <c r="F9" s="343">
        <v>13591</v>
      </c>
      <c r="G9" s="344">
        <f t="shared" si="0"/>
        <v>28864</v>
      </c>
      <c r="H9" s="342">
        <f t="shared" si="1"/>
        <v>0</v>
      </c>
      <c r="I9" s="342">
        <v>8</v>
      </c>
      <c r="J9" s="346">
        <v>13591</v>
      </c>
      <c r="K9" s="346">
        <f t="shared" si="2"/>
        <v>724</v>
      </c>
      <c r="L9" s="346">
        <v>8</v>
      </c>
      <c r="M9" s="346">
        <v>12867</v>
      </c>
      <c r="P9" s="336">
        <v>6</v>
      </c>
      <c r="Q9" s="336">
        <v>1912</v>
      </c>
      <c r="R9" s="336">
        <v>1817</v>
      </c>
      <c r="S9" s="337">
        <v>1719</v>
      </c>
      <c r="U9" s="336">
        <v>1638</v>
      </c>
      <c r="V9" s="336">
        <v>1523</v>
      </c>
      <c r="W9" s="336">
        <v>1420</v>
      </c>
      <c r="X9" s="336">
        <v>1332</v>
      </c>
      <c r="Y9" s="336">
        <v>1249</v>
      </c>
      <c r="Z9" s="336">
        <v>1128</v>
      </c>
      <c r="AA9" s="336">
        <v>1031</v>
      </c>
      <c r="AB9" s="336">
        <v>945</v>
      </c>
      <c r="AC9" s="336">
        <v>877</v>
      </c>
      <c r="AD9" s="336">
        <v>738</v>
      </c>
      <c r="AE9" s="336">
        <v>632</v>
      </c>
      <c r="AF9" s="336">
        <v>526</v>
      </c>
      <c r="AG9" s="336">
        <v>439</v>
      </c>
      <c r="AH9" s="336">
        <v>344</v>
      </c>
      <c r="AI9" s="336">
        <v>251</v>
      </c>
      <c r="AJ9" s="336">
        <v>171</v>
      </c>
      <c r="AK9" s="336">
        <v>90</v>
      </c>
    </row>
    <row r="10" spans="1:37" x14ac:dyDescent="0.2">
      <c r="A10" s="342">
        <v>9</v>
      </c>
      <c r="B10" s="343">
        <v>9793</v>
      </c>
      <c r="C10" s="344">
        <v>391</v>
      </c>
      <c r="D10" s="342"/>
      <c r="E10" s="345">
        <v>230</v>
      </c>
      <c r="F10" s="343">
        <v>161</v>
      </c>
      <c r="G10" s="344">
        <f t="shared" si="0"/>
        <v>391</v>
      </c>
      <c r="H10" s="342">
        <f t="shared" si="1"/>
        <v>0</v>
      </c>
      <c r="I10" s="342">
        <v>9</v>
      </c>
      <c r="J10" s="346">
        <v>161</v>
      </c>
      <c r="K10" s="346">
        <f t="shared" si="2"/>
        <v>14</v>
      </c>
      <c r="L10" s="346">
        <v>9</v>
      </c>
      <c r="M10" s="346">
        <v>147</v>
      </c>
      <c r="P10" s="336">
        <v>7</v>
      </c>
      <c r="Q10" s="336">
        <v>48542</v>
      </c>
      <c r="R10" s="336">
        <v>46452</v>
      </c>
      <c r="S10" s="337">
        <v>44313</v>
      </c>
      <c r="U10" s="336">
        <v>42111</v>
      </c>
      <c r="V10" s="336">
        <v>39539</v>
      </c>
      <c r="W10" s="336">
        <v>36909</v>
      </c>
      <c r="X10" s="336">
        <v>34342</v>
      </c>
      <c r="Y10" s="336">
        <v>32055</v>
      </c>
      <c r="Z10" s="336">
        <v>29512</v>
      </c>
      <c r="AA10" s="336">
        <v>27040</v>
      </c>
      <c r="AB10" s="336">
        <v>24710</v>
      </c>
      <c r="AC10" s="336">
        <v>22542</v>
      </c>
      <c r="AD10" s="336">
        <v>18798</v>
      </c>
      <c r="AE10" s="336">
        <v>14597</v>
      </c>
      <c r="AF10" s="336">
        <v>12461</v>
      </c>
      <c r="AG10" s="336">
        <v>10205</v>
      </c>
      <c r="AH10" s="336">
        <v>7656</v>
      </c>
      <c r="AI10" s="336">
        <v>5556</v>
      </c>
      <c r="AJ10" s="336">
        <v>3785</v>
      </c>
      <c r="AK10" s="336">
        <v>1894</v>
      </c>
    </row>
    <row r="11" spans="1:37" x14ac:dyDescent="0.2">
      <c r="A11" s="342">
        <v>10</v>
      </c>
      <c r="B11" s="343">
        <v>7691</v>
      </c>
      <c r="C11" s="344">
        <v>1772</v>
      </c>
      <c r="D11" s="342"/>
      <c r="E11" s="345">
        <v>1108</v>
      </c>
      <c r="F11" s="343">
        <v>664</v>
      </c>
      <c r="G11" s="344">
        <f t="shared" si="0"/>
        <v>1772</v>
      </c>
      <c r="H11" s="342">
        <f t="shared" si="1"/>
        <v>0</v>
      </c>
      <c r="I11" s="342">
        <v>10</v>
      </c>
      <c r="J11" s="346">
        <v>664</v>
      </c>
      <c r="K11" s="346">
        <f t="shared" si="2"/>
        <v>31</v>
      </c>
      <c r="L11" s="346">
        <v>10</v>
      </c>
      <c r="M11" s="346">
        <v>633</v>
      </c>
      <c r="P11" s="336">
        <v>8</v>
      </c>
      <c r="Q11" s="336">
        <v>13591</v>
      </c>
      <c r="R11" s="336">
        <v>12867</v>
      </c>
      <c r="S11" s="337">
        <v>12312</v>
      </c>
      <c r="U11" s="336">
        <v>11475</v>
      </c>
      <c r="V11" s="336">
        <v>10714</v>
      </c>
      <c r="W11" s="336">
        <v>9921</v>
      </c>
      <c r="X11" s="336">
        <v>9227</v>
      </c>
      <c r="Y11" s="336">
        <v>8419</v>
      </c>
      <c r="Z11" s="336">
        <v>7724</v>
      </c>
      <c r="AA11" s="336">
        <v>7002</v>
      </c>
      <c r="AB11" s="336">
        <v>6402</v>
      </c>
      <c r="AC11" s="336">
        <v>5729</v>
      </c>
      <c r="AD11" s="336">
        <v>4573</v>
      </c>
      <c r="AE11" s="336">
        <v>4052</v>
      </c>
      <c r="AF11" s="336">
        <v>3486</v>
      </c>
      <c r="AG11" s="336">
        <v>2842</v>
      </c>
      <c r="AH11" s="336">
        <v>2246</v>
      </c>
      <c r="AI11" s="336">
        <v>1644</v>
      </c>
      <c r="AJ11" s="336">
        <v>1116</v>
      </c>
      <c r="AK11" s="336">
        <v>527</v>
      </c>
    </row>
    <row r="12" spans="1:37" x14ac:dyDescent="0.2">
      <c r="A12" s="342">
        <v>11</v>
      </c>
      <c r="B12" s="343">
        <v>680100</v>
      </c>
      <c r="C12" s="344">
        <v>23800</v>
      </c>
      <c r="D12" s="342"/>
      <c r="E12" s="345">
        <v>13321</v>
      </c>
      <c r="F12" s="343">
        <v>10479</v>
      </c>
      <c r="G12" s="344">
        <f t="shared" si="0"/>
        <v>23800</v>
      </c>
      <c r="H12" s="342">
        <f t="shared" si="1"/>
        <v>0</v>
      </c>
      <c r="I12" s="342">
        <v>11</v>
      </c>
      <c r="J12" s="346">
        <v>10479</v>
      </c>
      <c r="K12" s="346">
        <f t="shared" si="2"/>
        <v>553</v>
      </c>
      <c r="L12" s="346">
        <v>11</v>
      </c>
      <c r="M12" s="346">
        <v>9926</v>
      </c>
      <c r="P12" s="336">
        <v>9</v>
      </c>
      <c r="Q12" s="336">
        <v>161</v>
      </c>
      <c r="R12" s="336">
        <v>147</v>
      </c>
      <c r="S12" s="337">
        <v>141</v>
      </c>
      <c r="U12" s="336">
        <v>132</v>
      </c>
      <c r="V12" s="336">
        <v>119</v>
      </c>
      <c r="W12" s="336">
        <v>113</v>
      </c>
      <c r="X12" s="336">
        <v>106</v>
      </c>
      <c r="Y12" s="336">
        <v>101</v>
      </c>
      <c r="Z12" s="336">
        <v>94</v>
      </c>
      <c r="AA12" s="336">
        <v>80</v>
      </c>
      <c r="AB12" s="336">
        <v>70</v>
      </c>
      <c r="AC12" s="336">
        <v>61</v>
      </c>
      <c r="AD12" s="336">
        <v>46</v>
      </c>
      <c r="AE12" s="336">
        <v>39</v>
      </c>
      <c r="AF12" s="336">
        <v>32</v>
      </c>
      <c r="AG12" s="336">
        <v>28</v>
      </c>
      <c r="AH12" s="336">
        <v>25</v>
      </c>
      <c r="AI12" s="336">
        <v>19</v>
      </c>
      <c r="AJ12" s="336">
        <v>12</v>
      </c>
      <c r="AK12" s="336">
        <v>5</v>
      </c>
    </row>
    <row r="13" spans="1:37" x14ac:dyDescent="0.2">
      <c r="A13" s="342">
        <v>12</v>
      </c>
      <c r="B13" s="343">
        <v>28332</v>
      </c>
      <c r="C13" s="344">
        <v>2203</v>
      </c>
      <c r="D13" s="342"/>
      <c r="E13" s="345">
        <v>1105</v>
      </c>
      <c r="F13" s="343">
        <v>1098</v>
      </c>
      <c r="G13" s="344">
        <f t="shared" si="0"/>
        <v>2203</v>
      </c>
      <c r="H13" s="342">
        <f t="shared" si="1"/>
        <v>0</v>
      </c>
      <c r="I13" s="342">
        <v>12</v>
      </c>
      <c r="J13" s="346">
        <v>1098</v>
      </c>
      <c r="K13" s="346">
        <f t="shared" si="2"/>
        <v>59</v>
      </c>
      <c r="L13" s="346">
        <v>12</v>
      </c>
      <c r="M13" s="346">
        <v>1039</v>
      </c>
      <c r="P13" s="336">
        <v>10</v>
      </c>
      <c r="Q13" s="336">
        <v>664</v>
      </c>
      <c r="R13" s="336">
        <v>633</v>
      </c>
      <c r="S13" s="337">
        <v>593</v>
      </c>
      <c r="U13" s="336">
        <v>554</v>
      </c>
      <c r="V13" s="336">
        <v>524</v>
      </c>
      <c r="W13" s="336">
        <v>481</v>
      </c>
      <c r="X13" s="336">
        <v>448</v>
      </c>
      <c r="Y13" s="336">
        <v>407</v>
      </c>
      <c r="Z13" s="336">
        <v>390</v>
      </c>
      <c r="AA13" s="336">
        <v>370</v>
      </c>
      <c r="AB13" s="336">
        <v>337</v>
      </c>
      <c r="AC13" s="336">
        <v>308</v>
      </c>
      <c r="AD13" s="336">
        <v>253</v>
      </c>
      <c r="AE13" s="336">
        <v>230</v>
      </c>
      <c r="AF13" s="336">
        <v>187</v>
      </c>
      <c r="AG13" s="336">
        <v>139</v>
      </c>
      <c r="AH13" s="336">
        <v>120</v>
      </c>
      <c r="AI13" s="336">
        <v>94</v>
      </c>
      <c r="AJ13" s="336">
        <v>58</v>
      </c>
      <c r="AK13" s="336">
        <v>25</v>
      </c>
    </row>
    <row r="14" spans="1:37" x14ac:dyDescent="0.2">
      <c r="A14" s="342">
        <v>13</v>
      </c>
      <c r="B14" s="343">
        <v>4561</v>
      </c>
      <c r="C14" s="344">
        <v>622</v>
      </c>
      <c r="D14" s="342"/>
      <c r="E14" s="345">
        <v>282</v>
      </c>
      <c r="F14" s="343">
        <v>340</v>
      </c>
      <c r="G14" s="344">
        <f t="shared" si="0"/>
        <v>622</v>
      </c>
      <c r="H14" s="342">
        <f t="shared" si="1"/>
        <v>0</v>
      </c>
      <c r="I14" s="342">
        <v>13</v>
      </c>
      <c r="J14" s="346">
        <v>340</v>
      </c>
      <c r="K14" s="346">
        <f t="shared" si="2"/>
        <v>22</v>
      </c>
      <c r="L14" s="346">
        <v>13</v>
      </c>
      <c r="M14" s="346">
        <v>318</v>
      </c>
      <c r="P14" s="336">
        <v>11</v>
      </c>
      <c r="Q14" s="336">
        <v>10479</v>
      </c>
      <c r="R14" s="336">
        <v>9926</v>
      </c>
      <c r="S14" s="337">
        <v>9406</v>
      </c>
      <c r="U14" s="336">
        <v>8890</v>
      </c>
      <c r="V14" s="336">
        <v>8339</v>
      </c>
      <c r="W14" s="336">
        <v>7732</v>
      </c>
      <c r="X14" s="336">
        <v>7152</v>
      </c>
      <c r="Y14" s="336">
        <v>6631</v>
      </c>
      <c r="Z14" s="336">
        <v>6099</v>
      </c>
      <c r="AA14" s="336">
        <v>5566</v>
      </c>
      <c r="AB14" s="336">
        <v>5107</v>
      </c>
      <c r="AC14" s="336">
        <v>4586</v>
      </c>
      <c r="AD14" s="336">
        <v>3671</v>
      </c>
      <c r="AE14" s="336">
        <v>3383</v>
      </c>
      <c r="AF14" s="336">
        <v>2867</v>
      </c>
      <c r="AG14" s="336">
        <v>2328</v>
      </c>
      <c r="AH14" s="336">
        <v>1839</v>
      </c>
      <c r="AI14" s="336">
        <v>1323</v>
      </c>
      <c r="AJ14" s="336">
        <v>862</v>
      </c>
      <c r="AK14" s="336">
        <v>419</v>
      </c>
    </row>
    <row r="15" spans="1:37" x14ac:dyDescent="0.2">
      <c r="A15" s="342">
        <v>14</v>
      </c>
      <c r="B15" s="343">
        <v>12889</v>
      </c>
      <c r="C15" s="344">
        <v>1512</v>
      </c>
      <c r="D15" s="342"/>
      <c r="E15" s="345">
        <v>845</v>
      </c>
      <c r="F15" s="343">
        <v>667</v>
      </c>
      <c r="G15" s="344">
        <f t="shared" si="0"/>
        <v>1512</v>
      </c>
      <c r="H15" s="342">
        <f t="shared" si="1"/>
        <v>0</v>
      </c>
      <c r="I15" s="342">
        <v>14</v>
      </c>
      <c r="J15" s="346">
        <v>667</v>
      </c>
      <c r="K15" s="346">
        <f t="shared" si="2"/>
        <v>24</v>
      </c>
      <c r="L15" s="346">
        <v>14</v>
      </c>
      <c r="M15" s="346">
        <v>643</v>
      </c>
      <c r="P15" s="336">
        <v>12</v>
      </c>
      <c r="Q15" s="336">
        <v>1098</v>
      </c>
      <c r="R15" s="336">
        <v>1039</v>
      </c>
      <c r="S15" s="337">
        <v>949</v>
      </c>
      <c r="U15" s="336">
        <v>873</v>
      </c>
      <c r="V15" s="336">
        <v>791</v>
      </c>
      <c r="W15" s="336">
        <v>730</v>
      </c>
      <c r="X15" s="336">
        <v>660</v>
      </c>
      <c r="Y15" s="336">
        <v>604</v>
      </c>
      <c r="Z15" s="336">
        <v>549</v>
      </c>
      <c r="AA15" s="336">
        <v>489</v>
      </c>
      <c r="AB15" s="336">
        <v>439</v>
      </c>
      <c r="AC15" s="336">
        <v>398</v>
      </c>
      <c r="AD15" s="336">
        <v>310</v>
      </c>
      <c r="AE15" s="336">
        <v>294</v>
      </c>
      <c r="AF15" s="336">
        <v>253</v>
      </c>
      <c r="AG15" s="336">
        <v>209</v>
      </c>
      <c r="AH15" s="336">
        <v>159</v>
      </c>
      <c r="AI15" s="336">
        <v>121</v>
      </c>
      <c r="AJ15" s="336">
        <v>82</v>
      </c>
      <c r="AK15" s="336">
        <v>37</v>
      </c>
    </row>
    <row r="16" spans="1:37" x14ac:dyDescent="0.2">
      <c r="A16" s="342">
        <v>15</v>
      </c>
      <c r="B16" s="343">
        <v>31226</v>
      </c>
      <c r="C16" s="344">
        <v>3108</v>
      </c>
      <c r="D16" s="342"/>
      <c r="E16" s="345">
        <v>1674</v>
      </c>
      <c r="F16" s="343">
        <v>1434</v>
      </c>
      <c r="G16" s="344">
        <f t="shared" si="0"/>
        <v>3108</v>
      </c>
      <c r="H16" s="342">
        <f t="shared" si="1"/>
        <v>0</v>
      </c>
      <c r="I16" s="342">
        <v>15</v>
      </c>
      <c r="J16" s="346">
        <v>1434</v>
      </c>
      <c r="K16" s="346">
        <f t="shared" si="2"/>
        <v>79</v>
      </c>
      <c r="L16" s="346">
        <v>15</v>
      </c>
      <c r="M16" s="346">
        <v>1355</v>
      </c>
      <c r="P16" s="336">
        <v>13</v>
      </c>
      <c r="Q16" s="336">
        <v>340</v>
      </c>
      <c r="R16" s="336">
        <v>318</v>
      </c>
      <c r="S16" s="337">
        <v>296</v>
      </c>
      <c r="U16" s="336">
        <v>282</v>
      </c>
      <c r="V16" s="336">
        <v>263</v>
      </c>
      <c r="W16" s="336">
        <v>235</v>
      </c>
      <c r="X16" s="336">
        <v>219</v>
      </c>
      <c r="Y16" s="336">
        <v>196</v>
      </c>
      <c r="Z16" s="336">
        <v>173</v>
      </c>
      <c r="AA16" s="336">
        <v>148</v>
      </c>
      <c r="AB16" s="336">
        <v>132</v>
      </c>
      <c r="AC16" s="336">
        <v>109</v>
      </c>
      <c r="AD16" s="336">
        <v>85</v>
      </c>
      <c r="AE16" s="336">
        <v>69</v>
      </c>
      <c r="AF16" s="336">
        <v>61</v>
      </c>
      <c r="AG16" s="336">
        <v>49</v>
      </c>
      <c r="AH16" s="336">
        <v>33</v>
      </c>
      <c r="AI16" s="336">
        <v>25</v>
      </c>
      <c r="AJ16" s="336">
        <v>15</v>
      </c>
      <c r="AK16" s="336">
        <v>8</v>
      </c>
    </row>
    <row r="17" spans="1:37" x14ac:dyDescent="0.2">
      <c r="A17" s="342">
        <v>16</v>
      </c>
      <c r="B17" s="343">
        <v>18359</v>
      </c>
      <c r="C17" s="344">
        <v>3259</v>
      </c>
      <c r="D17" s="342"/>
      <c r="E17" s="345">
        <v>1847</v>
      </c>
      <c r="F17" s="343">
        <v>1412</v>
      </c>
      <c r="G17" s="344">
        <f t="shared" si="0"/>
        <v>3259</v>
      </c>
      <c r="H17" s="342">
        <f t="shared" si="1"/>
        <v>0</v>
      </c>
      <c r="I17" s="342">
        <v>16</v>
      </c>
      <c r="J17" s="346">
        <v>1412</v>
      </c>
      <c r="K17" s="346">
        <f t="shared" si="2"/>
        <v>84</v>
      </c>
      <c r="L17" s="346">
        <v>16</v>
      </c>
      <c r="M17" s="346">
        <v>1328</v>
      </c>
      <c r="P17" s="336">
        <v>14</v>
      </c>
      <c r="Q17" s="336">
        <v>667</v>
      </c>
      <c r="R17" s="336">
        <v>643</v>
      </c>
      <c r="S17" s="337">
        <v>605</v>
      </c>
      <c r="U17" s="336">
        <v>563</v>
      </c>
      <c r="V17" s="336">
        <v>524</v>
      </c>
      <c r="W17" s="336">
        <v>492</v>
      </c>
      <c r="X17" s="336">
        <v>460</v>
      </c>
      <c r="Y17" s="336">
        <v>425</v>
      </c>
      <c r="Z17" s="336">
        <v>389</v>
      </c>
      <c r="AA17" s="336">
        <v>342</v>
      </c>
      <c r="AB17" s="336">
        <v>312</v>
      </c>
      <c r="AC17" s="336">
        <v>272</v>
      </c>
      <c r="AD17" s="336">
        <v>223</v>
      </c>
      <c r="AE17" s="336">
        <v>196</v>
      </c>
      <c r="AF17" s="336">
        <v>170</v>
      </c>
      <c r="AG17" s="336">
        <v>134</v>
      </c>
      <c r="AH17" s="336">
        <v>107</v>
      </c>
      <c r="AI17" s="336">
        <v>82</v>
      </c>
      <c r="AJ17" s="336">
        <v>54</v>
      </c>
      <c r="AK17" s="336">
        <v>33</v>
      </c>
    </row>
    <row r="18" spans="1:37" x14ac:dyDescent="0.2">
      <c r="A18" s="342">
        <v>17</v>
      </c>
      <c r="B18" s="343">
        <v>21070</v>
      </c>
      <c r="C18" s="344">
        <v>3606</v>
      </c>
      <c r="D18" s="342"/>
      <c r="E18" s="345">
        <v>1906</v>
      </c>
      <c r="F18" s="343">
        <v>1700</v>
      </c>
      <c r="G18" s="344">
        <f t="shared" si="0"/>
        <v>3606</v>
      </c>
      <c r="H18" s="342">
        <f t="shared" si="1"/>
        <v>0</v>
      </c>
      <c r="I18" s="342">
        <v>17</v>
      </c>
      <c r="J18" s="346">
        <v>1700</v>
      </c>
      <c r="K18" s="346">
        <f t="shared" si="2"/>
        <v>88</v>
      </c>
      <c r="L18" s="346">
        <v>17</v>
      </c>
      <c r="M18" s="346">
        <v>1612</v>
      </c>
      <c r="P18" s="336">
        <v>15</v>
      </c>
      <c r="Q18" s="336">
        <v>1434</v>
      </c>
      <c r="R18" s="336">
        <v>1355</v>
      </c>
      <c r="S18" s="337">
        <v>1279</v>
      </c>
      <c r="U18" s="336">
        <v>1200</v>
      </c>
      <c r="V18" s="336">
        <v>1115</v>
      </c>
      <c r="W18" s="336">
        <v>1052</v>
      </c>
      <c r="X18" s="336">
        <v>979</v>
      </c>
      <c r="Y18" s="336">
        <v>879</v>
      </c>
      <c r="Z18" s="336">
        <v>799</v>
      </c>
      <c r="AA18" s="336">
        <v>722</v>
      </c>
      <c r="AB18" s="336">
        <v>656</v>
      </c>
      <c r="AC18" s="336">
        <v>579</v>
      </c>
      <c r="AD18" s="336">
        <v>454</v>
      </c>
      <c r="AE18" s="336">
        <v>402</v>
      </c>
      <c r="AF18" s="336">
        <v>353</v>
      </c>
      <c r="AG18" s="336">
        <v>291</v>
      </c>
      <c r="AH18" s="336">
        <v>223</v>
      </c>
      <c r="AI18" s="336">
        <v>169</v>
      </c>
      <c r="AJ18" s="336">
        <v>119</v>
      </c>
      <c r="AK18" s="336">
        <v>55</v>
      </c>
    </row>
    <row r="19" spans="1:37" x14ac:dyDescent="0.2">
      <c r="A19" s="342">
        <v>18</v>
      </c>
      <c r="B19" s="343">
        <v>213206</v>
      </c>
      <c r="C19" s="344">
        <v>9770</v>
      </c>
      <c r="D19" s="342"/>
      <c r="E19" s="345">
        <v>3934</v>
      </c>
      <c r="F19" s="343">
        <v>5836</v>
      </c>
      <c r="G19" s="344">
        <f t="shared" si="0"/>
        <v>9770</v>
      </c>
      <c r="H19" s="342">
        <f t="shared" si="1"/>
        <v>0</v>
      </c>
      <c r="I19" s="342">
        <v>18</v>
      </c>
      <c r="J19" s="346">
        <v>5836</v>
      </c>
      <c r="K19" s="346">
        <f t="shared" si="2"/>
        <v>350</v>
      </c>
      <c r="L19" s="346">
        <v>18</v>
      </c>
      <c r="M19" s="346">
        <v>5486</v>
      </c>
      <c r="P19" s="336">
        <v>16</v>
      </c>
      <c r="Q19" s="336">
        <v>1412</v>
      </c>
      <c r="R19" s="336">
        <v>1328</v>
      </c>
      <c r="S19" s="337">
        <v>1266</v>
      </c>
      <c r="U19" s="336">
        <v>1192</v>
      </c>
      <c r="V19" s="336">
        <v>1101</v>
      </c>
      <c r="W19" s="336">
        <v>1023</v>
      </c>
      <c r="X19" s="336">
        <v>958</v>
      </c>
      <c r="Y19" s="336">
        <v>880</v>
      </c>
      <c r="Z19" s="336">
        <v>802</v>
      </c>
      <c r="AA19" s="336">
        <v>728</v>
      </c>
      <c r="AB19" s="336">
        <v>663</v>
      </c>
      <c r="AC19" s="336">
        <v>592</v>
      </c>
      <c r="AD19" s="336">
        <v>484</v>
      </c>
      <c r="AE19" s="336">
        <v>430</v>
      </c>
      <c r="AF19" s="336">
        <v>355</v>
      </c>
      <c r="AG19" s="336">
        <v>303</v>
      </c>
      <c r="AH19" s="336">
        <v>251</v>
      </c>
      <c r="AI19" s="336">
        <v>172</v>
      </c>
      <c r="AJ19" s="336">
        <v>114</v>
      </c>
      <c r="AK19" s="336">
        <v>61</v>
      </c>
    </row>
    <row r="20" spans="1:37" x14ac:dyDescent="0.2">
      <c r="A20" s="342">
        <v>19</v>
      </c>
      <c r="B20" s="343">
        <v>3614499</v>
      </c>
      <c r="C20" s="344">
        <v>152051</v>
      </c>
      <c r="D20" s="342"/>
      <c r="E20" s="345">
        <v>74439</v>
      </c>
      <c r="F20" s="343">
        <v>77612</v>
      </c>
      <c r="G20" s="344">
        <f t="shared" si="0"/>
        <v>152051</v>
      </c>
      <c r="H20" s="342">
        <f t="shared" si="1"/>
        <v>0</v>
      </c>
      <c r="I20" s="342">
        <v>19</v>
      </c>
      <c r="J20" s="346">
        <v>77612</v>
      </c>
      <c r="K20" s="346">
        <f t="shared" si="2"/>
        <v>8639</v>
      </c>
      <c r="L20" s="346">
        <v>19</v>
      </c>
      <c r="M20" s="346">
        <v>68973</v>
      </c>
      <c r="P20" s="336">
        <v>17</v>
      </c>
      <c r="Q20" s="336">
        <v>1700</v>
      </c>
      <c r="R20" s="336">
        <v>1612</v>
      </c>
      <c r="S20" s="337">
        <v>1517</v>
      </c>
      <c r="U20" s="336">
        <v>1437</v>
      </c>
      <c r="V20" s="336">
        <v>1338</v>
      </c>
      <c r="W20" s="336">
        <v>1245</v>
      </c>
      <c r="X20" s="336">
        <v>1152</v>
      </c>
      <c r="Y20" s="336">
        <v>1082</v>
      </c>
      <c r="Z20" s="336">
        <v>994</v>
      </c>
      <c r="AA20" s="336">
        <v>895</v>
      </c>
      <c r="AB20" s="336">
        <v>809</v>
      </c>
      <c r="AC20" s="336">
        <v>719</v>
      </c>
      <c r="AD20" s="336">
        <v>572</v>
      </c>
      <c r="AE20" s="336">
        <v>477</v>
      </c>
      <c r="AF20" s="336">
        <v>392</v>
      </c>
      <c r="AG20" s="336">
        <v>325</v>
      </c>
      <c r="AH20" s="336">
        <v>258</v>
      </c>
      <c r="AI20" s="336">
        <v>177</v>
      </c>
      <c r="AJ20" s="336">
        <v>117</v>
      </c>
      <c r="AK20" s="336">
        <v>65</v>
      </c>
    </row>
    <row r="21" spans="1:37" x14ac:dyDescent="0.2">
      <c r="A21" s="342">
        <v>20</v>
      </c>
      <c r="B21" s="343">
        <v>303551</v>
      </c>
      <c r="C21" s="344">
        <v>1333</v>
      </c>
      <c r="D21" s="342"/>
      <c r="E21" s="345">
        <v>625</v>
      </c>
      <c r="F21" s="343">
        <v>708</v>
      </c>
      <c r="G21" s="344">
        <f t="shared" si="0"/>
        <v>1333</v>
      </c>
      <c r="H21" s="342">
        <f t="shared" si="1"/>
        <v>0</v>
      </c>
      <c r="I21" s="342">
        <v>20</v>
      </c>
      <c r="J21" s="346">
        <v>708</v>
      </c>
      <c r="K21" s="346">
        <f t="shared" si="2"/>
        <v>60</v>
      </c>
      <c r="L21" s="346">
        <v>20</v>
      </c>
      <c r="M21" s="346">
        <v>648</v>
      </c>
      <c r="P21" s="336">
        <v>18</v>
      </c>
      <c r="Q21" s="336">
        <v>5836</v>
      </c>
      <c r="R21" s="336">
        <v>5486</v>
      </c>
      <c r="S21" s="337">
        <v>5125</v>
      </c>
      <c r="U21" s="336">
        <v>4785</v>
      </c>
      <c r="V21" s="336">
        <v>4441</v>
      </c>
      <c r="W21" s="336">
        <v>4074</v>
      </c>
      <c r="X21" s="336">
        <v>3701</v>
      </c>
      <c r="Y21" s="336">
        <v>3380</v>
      </c>
      <c r="Z21" s="336">
        <v>3042</v>
      </c>
      <c r="AA21" s="336">
        <v>2750</v>
      </c>
      <c r="AB21" s="336">
        <v>2473</v>
      </c>
      <c r="AC21" s="336">
        <v>2226</v>
      </c>
      <c r="AD21" s="336">
        <v>1817</v>
      </c>
      <c r="AE21" s="336">
        <v>1534</v>
      </c>
      <c r="AF21" s="336">
        <v>1276</v>
      </c>
      <c r="AG21" s="336">
        <v>990</v>
      </c>
      <c r="AH21" s="336">
        <v>729</v>
      </c>
      <c r="AI21" s="336">
        <v>535</v>
      </c>
      <c r="AJ21" s="336">
        <v>345</v>
      </c>
      <c r="AK21" s="336">
        <v>151</v>
      </c>
    </row>
    <row r="22" spans="1:37" x14ac:dyDescent="0.2">
      <c r="A22" s="342">
        <v>21</v>
      </c>
      <c r="B22" s="343">
        <v>2892603</v>
      </c>
      <c r="C22" s="344">
        <v>245576</v>
      </c>
      <c r="D22" s="342"/>
      <c r="E22" s="345">
        <v>150491</v>
      </c>
      <c r="F22" s="343">
        <v>95085</v>
      </c>
      <c r="G22" s="344">
        <f t="shared" si="0"/>
        <v>245576</v>
      </c>
      <c r="H22" s="342">
        <f t="shared" si="1"/>
        <v>0</v>
      </c>
      <c r="I22" s="342">
        <v>21</v>
      </c>
      <c r="J22" s="346">
        <v>95085</v>
      </c>
      <c r="K22" s="346">
        <f t="shared" si="2"/>
        <v>4139</v>
      </c>
      <c r="L22" s="346">
        <v>21</v>
      </c>
      <c r="M22" s="346">
        <v>90946</v>
      </c>
      <c r="P22" s="336">
        <v>19</v>
      </c>
      <c r="Q22" s="336">
        <v>77612</v>
      </c>
      <c r="R22" s="336">
        <v>68973</v>
      </c>
      <c r="S22" s="337">
        <v>66520</v>
      </c>
      <c r="U22" s="336">
        <v>62809</v>
      </c>
      <c r="V22" s="336">
        <v>54240</v>
      </c>
      <c r="W22" s="336">
        <v>45833</v>
      </c>
      <c r="X22" s="336">
        <v>43137</v>
      </c>
      <c r="Y22" s="336">
        <v>38189</v>
      </c>
      <c r="Z22" s="336">
        <v>31433</v>
      </c>
      <c r="AA22" s="336">
        <v>26893</v>
      </c>
      <c r="AB22" s="336">
        <v>25761</v>
      </c>
      <c r="AC22" s="336">
        <v>23811</v>
      </c>
      <c r="AD22" s="336">
        <v>18261</v>
      </c>
      <c r="AE22" s="336">
        <v>16551</v>
      </c>
      <c r="AF22" s="336">
        <v>15472</v>
      </c>
      <c r="AG22" s="336">
        <v>13517</v>
      </c>
      <c r="AH22" s="336">
        <v>9063</v>
      </c>
      <c r="AI22" s="336">
        <v>5970</v>
      </c>
      <c r="AJ22" s="336">
        <v>5015</v>
      </c>
      <c r="AK22" s="336">
        <v>3392</v>
      </c>
    </row>
    <row r="23" spans="1:37" x14ac:dyDescent="0.2">
      <c r="A23" s="342">
        <v>22</v>
      </c>
      <c r="B23" s="343">
        <v>16367</v>
      </c>
      <c r="C23" s="344">
        <v>2736</v>
      </c>
      <c r="D23" s="342"/>
      <c r="E23" s="345">
        <v>1494</v>
      </c>
      <c r="F23" s="343">
        <v>1242</v>
      </c>
      <c r="G23" s="344">
        <f t="shared" si="0"/>
        <v>2736</v>
      </c>
      <c r="H23" s="342">
        <f t="shared" si="1"/>
        <v>0</v>
      </c>
      <c r="I23" s="342">
        <v>22</v>
      </c>
      <c r="J23" s="346">
        <v>1242</v>
      </c>
      <c r="K23" s="346">
        <f t="shared" si="2"/>
        <v>66</v>
      </c>
      <c r="L23" s="346">
        <v>22</v>
      </c>
      <c r="M23" s="346">
        <v>1176</v>
      </c>
      <c r="P23" s="336">
        <v>20</v>
      </c>
      <c r="Q23" s="336">
        <v>708</v>
      </c>
      <c r="R23" s="336">
        <v>648</v>
      </c>
      <c r="S23" s="337">
        <v>617</v>
      </c>
      <c r="U23" s="336">
        <v>567</v>
      </c>
      <c r="V23" s="336">
        <v>458</v>
      </c>
      <c r="W23" s="336">
        <v>404</v>
      </c>
      <c r="X23" s="336">
        <v>382</v>
      </c>
      <c r="Y23" s="336">
        <v>350</v>
      </c>
      <c r="Z23" s="336">
        <v>297</v>
      </c>
      <c r="AA23" s="336">
        <v>270</v>
      </c>
      <c r="AB23" s="336">
        <v>241</v>
      </c>
      <c r="AC23" s="336">
        <v>224</v>
      </c>
      <c r="AD23" s="336">
        <v>189</v>
      </c>
      <c r="AE23" s="336">
        <v>166</v>
      </c>
      <c r="AF23" s="336">
        <v>153</v>
      </c>
      <c r="AG23" s="336">
        <v>134</v>
      </c>
      <c r="AH23" s="336">
        <v>105</v>
      </c>
      <c r="AI23" s="336">
        <v>81</v>
      </c>
      <c r="AJ23" s="336">
        <v>66</v>
      </c>
      <c r="AK23" s="336">
        <v>40</v>
      </c>
    </row>
    <row r="24" spans="1:37" x14ac:dyDescent="0.2">
      <c r="A24" s="342">
        <v>23</v>
      </c>
      <c r="B24" s="343">
        <v>1148814</v>
      </c>
      <c r="C24" s="344">
        <v>159205</v>
      </c>
      <c r="D24" s="342"/>
      <c r="E24" s="345">
        <v>82824</v>
      </c>
      <c r="F24" s="343">
        <v>76381</v>
      </c>
      <c r="G24" s="344">
        <f t="shared" si="0"/>
        <v>159205</v>
      </c>
      <c r="H24" s="342">
        <f t="shared" si="1"/>
        <v>0</v>
      </c>
      <c r="I24" s="342">
        <v>23</v>
      </c>
      <c r="J24" s="346">
        <v>76381</v>
      </c>
      <c r="K24" s="346">
        <f t="shared" si="2"/>
        <v>3997</v>
      </c>
      <c r="L24" s="346">
        <v>23</v>
      </c>
      <c r="M24" s="346">
        <v>72384</v>
      </c>
      <c r="P24" s="336">
        <v>21</v>
      </c>
      <c r="Q24" s="336">
        <v>95085</v>
      </c>
      <c r="R24" s="336">
        <v>90946</v>
      </c>
      <c r="S24" s="337">
        <v>87295</v>
      </c>
      <c r="U24" s="336">
        <v>82388</v>
      </c>
      <c r="V24" s="336">
        <v>76681</v>
      </c>
      <c r="W24" s="336">
        <v>71453</v>
      </c>
      <c r="X24" s="336">
        <v>67158</v>
      </c>
      <c r="Y24" s="336">
        <v>62526</v>
      </c>
      <c r="Z24" s="336">
        <v>57253</v>
      </c>
      <c r="AA24" s="336">
        <v>52133</v>
      </c>
      <c r="AB24" s="336">
        <v>48193</v>
      </c>
      <c r="AC24" s="336">
        <v>44215</v>
      </c>
      <c r="AD24" s="336">
        <v>36874</v>
      </c>
      <c r="AE24" s="336">
        <v>29801</v>
      </c>
      <c r="AF24" s="336">
        <v>26252</v>
      </c>
      <c r="AG24" s="336">
        <v>21369</v>
      </c>
      <c r="AH24" s="336">
        <v>15716</v>
      </c>
      <c r="AI24" s="336">
        <v>11374</v>
      </c>
      <c r="AJ24" s="336">
        <v>8024</v>
      </c>
      <c r="AK24" s="336">
        <v>4117</v>
      </c>
    </row>
    <row r="25" spans="1:37" x14ac:dyDescent="0.2">
      <c r="A25" s="342">
        <v>24</v>
      </c>
      <c r="B25" s="343">
        <v>212340</v>
      </c>
      <c r="C25" s="344">
        <v>7190</v>
      </c>
      <c r="D25" s="342"/>
      <c r="E25" s="345">
        <v>3901</v>
      </c>
      <c r="F25" s="343">
        <v>3289</v>
      </c>
      <c r="G25" s="344">
        <f t="shared" si="0"/>
        <v>7190</v>
      </c>
      <c r="H25" s="342">
        <f t="shared" si="1"/>
        <v>0</v>
      </c>
      <c r="I25" s="342">
        <v>24</v>
      </c>
      <c r="J25" s="346">
        <v>3289</v>
      </c>
      <c r="K25" s="346">
        <f t="shared" si="2"/>
        <v>191</v>
      </c>
      <c r="L25" s="346">
        <v>24</v>
      </c>
      <c r="M25" s="346">
        <v>3098</v>
      </c>
      <c r="P25" s="336">
        <v>22</v>
      </c>
      <c r="Q25" s="336">
        <v>1242</v>
      </c>
      <c r="R25" s="336">
        <v>1176</v>
      </c>
      <c r="S25" s="337">
        <v>1108</v>
      </c>
      <c r="U25" s="336">
        <v>1009</v>
      </c>
      <c r="V25" s="336">
        <v>912</v>
      </c>
      <c r="W25" s="336">
        <v>854</v>
      </c>
      <c r="X25" s="336">
        <v>762</v>
      </c>
      <c r="Y25" s="336">
        <v>670</v>
      </c>
      <c r="Z25" s="336">
        <v>597</v>
      </c>
      <c r="AA25" s="336">
        <v>531</v>
      </c>
      <c r="AB25" s="336">
        <v>464</v>
      </c>
      <c r="AC25" s="336">
        <v>408</v>
      </c>
      <c r="AD25" s="336">
        <v>337</v>
      </c>
      <c r="AE25" s="336">
        <v>265</v>
      </c>
      <c r="AF25" s="336">
        <v>223</v>
      </c>
      <c r="AG25" s="336">
        <v>173</v>
      </c>
      <c r="AH25" s="336">
        <v>128</v>
      </c>
      <c r="AI25" s="336">
        <v>90</v>
      </c>
      <c r="AJ25" s="336">
        <v>59</v>
      </c>
      <c r="AK25" s="336">
        <v>28</v>
      </c>
    </row>
    <row r="26" spans="1:37" x14ac:dyDescent="0.2">
      <c r="A26" s="342">
        <v>25</v>
      </c>
      <c r="B26" s="343">
        <v>61229</v>
      </c>
      <c r="C26" s="344">
        <v>6509</v>
      </c>
      <c r="D26" s="342"/>
      <c r="E26" s="345">
        <v>3589</v>
      </c>
      <c r="F26" s="343">
        <v>2920</v>
      </c>
      <c r="G26" s="344">
        <f t="shared" si="0"/>
        <v>6509</v>
      </c>
      <c r="H26" s="342">
        <f t="shared" si="1"/>
        <v>0</v>
      </c>
      <c r="I26" s="342">
        <v>25</v>
      </c>
      <c r="J26" s="346">
        <v>2920</v>
      </c>
      <c r="K26" s="346">
        <f t="shared" si="2"/>
        <v>163</v>
      </c>
      <c r="L26" s="346">
        <v>25</v>
      </c>
      <c r="M26" s="346">
        <v>2757</v>
      </c>
      <c r="P26" s="336">
        <v>23</v>
      </c>
      <c r="Q26" s="336">
        <v>76381</v>
      </c>
      <c r="R26" s="336">
        <v>72384</v>
      </c>
      <c r="S26" s="337">
        <v>68157</v>
      </c>
      <c r="U26" s="336">
        <v>64719</v>
      </c>
      <c r="V26" s="336">
        <v>60316</v>
      </c>
      <c r="W26" s="336">
        <v>55935</v>
      </c>
      <c r="X26" s="336">
        <v>51200</v>
      </c>
      <c r="Y26" s="336">
        <v>47392</v>
      </c>
      <c r="Z26" s="336">
        <v>43063</v>
      </c>
      <c r="AA26" s="336">
        <v>38826</v>
      </c>
      <c r="AB26" s="336">
        <v>34495</v>
      </c>
      <c r="AC26" s="336">
        <v>31087</v>
      </c>
      <c r="AD26" s="336">
        <v>24700</v>
      </c>
      <c r="AE26" s="336">
        <v>21395</v>
      </c>
      <c r="AF26" s="336">
        <v>18056</v>
      </c>
      <c r="AG26" s="336">
        <v>15286</v>
      </c>
      <c r="AH26" s="336">
        <v>12123</v>
      </c>
      <c r="AI26" s="336">
        <v>8805</v>
      </c>
      <c r="AJ26" s="336">
        <v>5530</v>
      </c>
      <c r="AK26" s="336">
        <v>2846</v>
      </c>
    </row>
    <row r="27" spans="1:37" x14ac:dyDescent="0.2">
      <c r="A27" s="342">
        <v>26</v>
      </c>
      <c r="B27" s="343">
        <v>227720</v>
      </c>
      <c r="C27" s="344">
        <v>19572</v>
      </c>
      <c r="D27" s="342"/>
      <c r="E27" s="345">
        <v>9176</v>
      </c>
      <c r="F27" s="343">
        <v>10396</v>
      </c>
      <c r="G27" s="344">
        <f t="shared" si="0"/>
        <v>19572</v>
      </c>
      <c r="H27" s="342">
        <f t="shared" si="1"/>
        <v>0</v>
      </c>
      <c r="I27" s="342">
        <v>26</v>
      </c>
      <c r="J27" s="346">
        <v>10396</v>
      </c>
      <c r="K27" s="346">
        <f t="shared" si="2"/>
        <v>620</v>
      </c>
      <c r="L27" s="346">
        <v>26</v>
      </c>
      <c r="M27" s="346">
        <v>9776</v>
      </c>
      <c r="P27" s="336">
        <v>24</v>
      </c>
      <c r="Q27" s="336">
        <v>3289</v>
      </c>
      <c r="R27" s="336">
        <v>3098</v>
      </c>
      <c r="S27" s="337">
        <v>2940</v>
      </c>
      <c r="U27" s="336">
        <v>2772</v>
      </c>
      <c r="V27" s="336">
        <v>2567</v>
      </c>
      <c r="W27" s="336">
        <v>2364</v>
      </c>
      <c r="X27" s="336">
        <v>2151</v>
      </c>
      <c r="Y27" s="336">
        <v>1975</v>
      </c>
      <c r="Z27" s="336">
        <v>1805</v>
      </c>
      <c r="AA27" s="336">
        <v>1637</v>
      </c>
      <c r="AB27" s="336">
        <v>1524</v>
      </c>
      <c r="AC27" s="336">
        <v>1374</v>
      </c>
      <c r="AD27" s="336">
        <v>1064</v>
      </c>
      <c r="AE27" s="336">
        <v>1025</v>
      </c>
      <c r="AF27" s="336">
        <v>871</v>
      </c>
      <c r="AG27" s="336">
        <v>717</v>
      </c>
      <c r="AH27" s="336">
        <v>567</v>
      </c>
      <c r="AI27" s="336">
        <v>425</v>
      </c>
      <c r="AJ27" s="336">
        <v>282</v>
      </c>
      <c r="AK27" s="336">
        <v>129</v>
      </c>
    </row>
    <row r="28" spans="1:37" x14ac:dyDescent="0.2">
      <c r="A28" s="342">
        <v>27</v>
      </c>
      <c r="B28" s="343">
        <v>151320</v>
      </c>
      <c r="C28" s="344">
        <v>1621</v>
      </c>
      <c r="D28" s="342"/>
      <c r="E28" s="345">
        <v>872</v>
      </c>
      <c r="F28" s="343">
        <v>749</v>
      </c>
      <c r="G28" s="344">
        <f t="shared" si="0"/>
        <v>1621</v>
      </c>
      <c r="H28" s="342">
        <f t="shared" si="1"/>
        <v>0</v>
      </c>
      <c r="I28" s="342">
        <v>27</v>
      </c>
      <c r="J28" s="346">
        <v>749</v>
      </c>
      <c r="K28" s="346">
        <f t="shared" si="2"/>
        <v>50</v>
      </c>
      <c r="L28" s="346">
        <v>27</v>
      </c>
      <c r="M28" s="346">
        <v>699</v>
      </c>
      <c r="P28" s="336">
        <v>25</v>
      </c>
      <c r="Q28" s="336">
        <v>2920</v>
      </c>
      <c r="R28" s="336">
        <v>2757</v>
      </c>
      <c r="S28" s="337">
        <v>2620</v>
      </c>
      <c r="U28" s="336">
        <v>2442</v>
      </c>
      <c r="V28" s="336">
        <v>2246</v>
      </c>
      <c r="W28" s="336">
        <v>2076</v>
      </c>
      <c r="X28" s="336">
        <v>1913</v>
      </c>
      <c r="Y28" s="336">
        <v>1762</v>
      </c>
      <c r="Z28" s="336">
        <v>1621</v>
      </c>
      <c r="AA28" s="336">
        <v>1446</v>
      </c>
      <c r="AB28" s="336">
        <v>1348</v>
      </c>
      <c r="AC28" s="336">
        <v>1197</v>
      </c>
      <c r="AD28" s="336">
        <v>977</v>
      </c>
      <c r="AE28" s="336">
        <v>859</v>
      </c>
      <c r="AF28" s="336">
        <v>722</v>
      </c>
      <c r="AG28" s="336">
        <v>574</v>
      </c>
      <c r="AH28" s="336">
        <v>451</v>
      </c>
      <c r="AI28" s="336">
        <v>338</v>
      </c>
      <c r="AJ28" s="336">
        <v>227</v>
      </c>
      <c r="AK28" s="336">
        <v>109</v>
      </c>
    </row>
    <row r="29" spans="1:37" x14ac:dyDescent="0.2">
      <c r="A29" s="342">
        <v>28</v>
      </c>
      <c r="B29" s="343">
        <v>42722</v>
      </c>
      <c r="C29" s="344">
        <v>6046</v>
      </c>
      <c r="D29" s="342"/>
      <c r="E29" s="345">
        <v>3430</v>
      </c>
      <c r="F29" s="343">
        <v>2616</v>
      </c>
      <c r="G29" s="344">
        <f t="shared" si="0"/>
        <v>6046</v>
      </c>
      <c r="H29" s="342">
        <f t="shared" si="1"/>
        <v>0</v>
      </c>
      <c r="I29" s="342">
        <v>28</v>
      </c>
      <c r="J29" s="346">
        <v>2616</v>
      </c>
      <c r="K29" s="346">
        <f t="shared" si="2"/>
        <v>148</v>
      </c>
      <c r="L29" s="346">
        <v>28</v>
      </c>
      <c r="M29" s="346">
        <v>2468</v>
      </c>
      <c r="P29" s="336">
        <v>26</v>
      </c>
      <c r="Q29" s="336">
        <v>10396</v>
      </c>
      <c r="R29" s="336">
        <v>9776</v>
      </c>
      <c r="S29" s="337">
        <v>9173</v>
      </c>
      <c r="U29" s="336">
        <v>8594</v>
      </c>
      <c r="V29" s="336">
        <v>7966</v>
      </c>
      <c r="W29" s="336">
        <v>7320</v>
      </c>
      <c r="X29" s="336">
        <v>6792</v>
      </c>
      <c r="Y29" s="336">
        <v>6213</v>
      </c>
      <c r="Z29" s="336">
        <v>5625</v>
      </c>
      <c r="AA29" s="336">
        <v>5044</v>
      </c>
      <c r="AB29" s="336">
        <v>4506</v>
      </c>
      <c r="AC29" s="336">
        <v>4007</v>
      </c>
      <c r="AD29" s="336">
        <v>3260</v>
      </c>
      <c r="AE29" s="336">
        <v>2894</v>
      </c>
      <c r="AF29" s="336">
        <v>2519</v>
      </c>
      <c r="AG29" s="336">
        <v>2080</v>
      </c>
      <c r="AH29" s="336">
        <v>1591</v>
      </c>
      <c r="AI29" s="336">
        <v>1171</v>
      </c>
      <c r="AJ29" s="336">
        <v>816</v>
      </c>
      <c r="AK29" s="336">
        <v>422</v>
      </c>
    </row>
    <row r="30" spans="1:37" x14ac:dyDescent="0.2">
      <c r="A30" s="342">
        <v>29</v>
      </c>
      <c r="B30" s="343">
        <v>1596129</v>
      </c>
      <c r="C30" s="344">
        <v>21101</v>
      </c>
      <c r="D30" s="342"/>
      <c r="E30" s="345">
        <v>6893</v>
      </c>
      <c r="F30" s="343">
        <v>14208</v>
      </c>
      <c r="G30" s="344">
        <f t="shared" si="0"/>
        <v>21101</v>
      </c>
      <c r="H30" s="342">
        <f t="shared" si="1"/>
        <v>0</v>
      </c>
      <c r="I30" s="342">
        <v>29</v>
      </c>
      <c r="J30" s="346">
        <v>14208</v>
      </c>
      <c r="K30" s="346">
        <f t="shared" si="2"/>
        <v>1171</v>
      </c>
      <c r="L30" s="346">
        <v>29</v>
      </c>
      <c r="M30" s="346">
        <v>13037</v>
      </c>
      <c r="P30" s="336">
        <v>27</v>
      </c>
      <c r="Q30" s="336">
        <v>749</v>
      </c>
      <c r="R30" s="336">
        <v>699</v>
      </c>
      <c r="S30" s="337">
        <v>650</v>
      </c>
      <c r="U30" s="336">
        <v>599</v>
      </c>
      <c r="V30" s="336">
        <v>560</v>
      </c>
      <c r="W30" s="336">
        <v>515</v>
      </c>
      <c r="X30" s="336">
        <v>471</v>
      </c>
      <c r="Y30" s="336">
        <v>434</v>
      </c>
      <c r="Z30" s="336">
        <v>394</v>
      </c>
      <c r="AA30" s="336">
        <v>352</v>
      </c>
      <c r="AB30" s="336">
        <v>312</v>
      </c>
      <c r="AC30" s="336">
        <v>291</v>
      </c>
      <c r="AD30" s="336">
        <v>238</v>
      </c>
      <c r="AE30" s="336">
        <v>209</v>
      </c>
      <c r="AF30" s="336">
        <v>178</v>
      </c>
      <c r="AG30" s="336">
        <v>150</v>
      </c>
      <c r="AH30" s="336">
        <v>123</v>
      </c>
      <c r="AI30" s="336">
        <v>94</v>
      </c>
      <c r="AJ30" s="336">
        <v>69</v>
      </c>
      <c r="AK30" s="336">
        <v>32</v>
      </c>
    </row>
    <row r="31" spans="1:37" x14ac:dyDescent="0.2">
      <c r="A31" s="342">
        <v>30</v>
      </c>
      <c r="B31" s="343">
        <v>99994</v>
      </c>
      <c r="C31" s="344">
        <v>5667</v>
      </c>
      <c r="D31" s="342"/>
      <c r="E31" s="345">
        <v>3095</v>
      </c>
      <c r="F31" s="343">
        <v>2572</v>
      </c>
      <c r="G31" s="344">
        <f t="shared" si="0"/>
        <v>5667</v>
      </c>
      <c r="H31" s="342">
        <f t="shared" si="1"/>
        <v>0</v>
      </c>
      <c r="I31" s="342">
        <v>30</v>
      </c>
      <c r="J31" s="346">
        <v>2572</v>
      </c>
      <c r="K31" s="346">
        <f t="shared" si="2"/>
        <v>135</v>
      </c>
      <c r="L31" s="346">
        <v>30</v>
      </c>
      <c r="M31" s="346">
        <v>2437</v>
      </c>
      <c r="P31" s="336">
        <v>28</v>
      </c>
      <c r="Q31" s="336">
        <v>2616</v>
      </c>
      <c r="R31" s="336">
        <v>2468</v>
      </c>
      <c r="S31" s="337">
        <v>2313</v>
      </c>
      <c r="U31" s="336">
        <v>2167</v>
      </c>
      <c r="V31" s="336">
        <v>2014</v>
      </c>
      <c r="W31" s="336">
        <v>1879</v>
      </c>
      <c r="X31" s="336">
        <v>1750</v>
      </c>
      <c r="Y31" s="336">
        <v>1605</v>
      </c>
      <c r="Z31" s="336">
        <v>1445</v>
      </c>
      <c r="AA31" s="336">
        <v>1300</v>
      </c>
      <c r="AB31" s="336">
        <v>1179</v>
      </c>
      <c r="AC31" s="336">
        <v>1083</v>
      </c>
      <c r="AD31" s="336">
        <v>867</v>
      </c>
      <c r="AE31" s="336">
        <v>748</v>
      </c>
      <c r="AF31" s="336">
        <v>655</v>
      </c>
      <c r="AG31" s="336">
        <v>537</v>
      </c>
      <c r="AH31" s="336">
        <v>408</v>
      </c>
      <c r="AI31" s="336">
        <v>296</v>
      </c>
      <c r="AJ31" s="336">
        <v>194</v>
      </c>
      <c r="AK31" s="336">
        <v>78</v>
      </c>
    </row>
    <row r="32" spans="1:37" x14ac:dyDescent="0.2">
      <c r="A32" s="342">
        <v>31</v>
      </c>
      <c r="B32" s="343">
        <v>299832</v>
      </c>
      <c r="C32" s="344">
        <v>6085</v>
      </c>
      <c r="D32" s="342"/>
      <c r="E32" s="345">
        <v>3196</v>
      </c>
      <c r="F32" s="343">
        <v>2889</v>
      </c>
      <c r="G32" s="344">
        <f t="shared" si="0"/>
        <v>6085</v>
      </c>
      <c r="H32" s="342">
        <f t="shared" si="1"/>
        <v>0</v>
      </c>
      <c r="I32" s="342">
        <v>31</v>
      </c>
      <c r="J32" s="346">
        <v>2889</v>
      </c>
      <c r="K32" s="346">
        <f t="shared" si="2"/>
        <v>176</v>
      </c>
      <c r="L32" s="346">
        <v>31</v>
      </c>
      <c r="M32" s="346">
        <v>2713</v>
      </c>
      <c r="P32" s="336">
        <v>29</v>
      </c>
      <c r="Q32" s="336">
        <v>14208</v>
      </c>
      <c r="R32" s="336">
        <v>13037</v>
      </c>
      <c r="S32" s="337">
        <v>12107</v>
      </c>
      <c r="U32" s="336">
        <v>11139</v>
      </c>
      <c r="V32" s="336">
        <v>10231</v>
      </c>
      <c r="W32" s="336">
        <v>9097</v>
      </c>
      <c r="X32" s="336">
        <v>8266</v>
      </c>
      <c r="Y32" s="336">
        <v>7402</v>
      </c>
      <c r="Z32" s="336">
        <v>6627</v>
      </c>
      <c r="AA32" s="336">
        <v>5887</v>
      </c>
      <c r="AB32" s="336">
        <v>5270</v>
      </c>
      <c r="AC32" s="336">
        <v>4599</v>
      </c>
      <c r="AD32" s="336">
        <v>3716</v>
      </c>
      <c r="AE32" s="336">
        <v>3125</v>
      </c>
      <c r="AF32" s="336">
        <v>2607</v>
      </c>
      <c r="AG32" s="336">
        <v>2069</v>
      </c>
      <c r="AH32" s="336">
        <v>1662</v>
      </c>
      <c r="AI32" s="336">
        <v>1200</v>
      </c>
      <c r="AJ32" s="336">
        <v>790</v>
      </c>
      <c r="AK32" s="336">
        <v>377</v>
      </c>
    </row>
    <row r="33" spans="1:37" x14ac:dyDescent="0.2">
      <c r="A33" s="342">
        <v>32</v>
      </c>
      <c r="B33" s="343">
        <v>23692</v>
      </c>
      <c r="C33" s="344">
        <v>2083</v>
      </c>
      <c r="D33" s="342"/>
      <c r="E33" s="345">
        <v>1070</v>
      </c>
      <c r="F33" s="343">
        <v>1013</v>
      </c>
      <c r="G33" s="344">
        <f t="shared" si="0"/>
        <v>2083</v>
      </c>
      <c r="H33" s="342">
        <f t="shared" si="1"/>
        <v>0</v>
      </c>
      <c r="I33" s="342">
        <v>32</v>
      </c>
      <c r="J33" s="346">
        <v>1013</v>
      </c>
      <c r="K33" s="346">
        <f t="shared" si="2"/>
        <v>53</v>
      </c>
      <c r="L33" s="346">
        <v>32</v>
      </c>
      <c r="M33" s="346">
        <v>960</v>
      </c>
      <c r="P33" s="336">
        <v>30</v>
      </c>
      <c r="Q33" s="336">
        <v>2572</v>
      </c>
      <c r="R33" s="336">
        <v>2437</v>
      </c>
      <c r="S33" s="337">
        <v>2294</v>
      </c>
      <c r="U33" s="336">
        <v>2144</v>
      </c>
      <c r="V33" s="336">
        <v>2011</v>
      </c>
      <c r="W33" s="336">
        <v>1861</v>
      </c>
      <c r="X33" s="336">
        <v>1712</v>
      </c>
      <c r="Y33" s="336">
        <v>1575</v>
      </c>
      <c r="Z33" s="336">
        <v>1448</v>
      </c>
      <c r="AA33" s="336">
        <v>1306</v>
      </c>
      <c r="AB33" s="336">
        <v>1198</v>
      </c>
      <c r="AC33" s="336">
        <v>1088</v>
      </c>
      <c r="AD33" s="336">
        <v>876</v>
      </c>
      <c r="AE33" s="336">
        <v>772</v>
      </c>
      <c r="AF33" s="336">
        <v>675</v>
      </c>
      <c r="AG33" s="336">
        <v>544</v>
      </c>
      <c r="AH33" s="336">
        <v>433</v>
      </c>
      <c r="AI33" s="336">
        <v>318</v>
      </c>
      <c r="AJ33" s="336">
        <v>218</v>
      </c>
      <c r="AK33" s="336">
        <v>106</v>
      </c>
    </row>
    <row r="34" spans="1:37" x14ac:dyDescent="0.2">
      <c r="A34" s="342">
        <v>33</v>
      </c>
      <c r="B34" s="343">
        <v>5988</v>
      </c>
      <c r="C34" s="344">
        <v>403</v>
      </c>
      <c r="D34" s="342"/>
      <c r="E34" s="345">
        <v>210</v>
      </c>
      <c r="F34" s="343">
        <v>193</v>
      </c>
      <c r="G34" s="344">
        <f t="shared" si="0"/>
        <v>403</v>
      </c>
      <c r="H34" s="342">
        <f t="shared" si="1"/>
        <v>0</v>
      </c>
      <c r="I34" s="342">
        <v>33</v>
      </c>
      <c r="J34" s="346">
        <v>193</v>
      </c>
      <c r="K34" s="346">
        <f t="shared" ref="K34:K65" si="3">J34-M34</f>
        <v>15</v>
      </c>
      <c r="L34" s="346">
        <v>33</v>
      </c>
      <c r="M34" s="346">
        <v>178</v>
      </c>
      <c r="P34" s="336">
        <v>31</v>
      </c>
      <c r="Q34" s="336">
        <v>2889</v>
      </c>
      <c r="R34" s="336">
        <v>2713</v>
      </c>
      <c r="S34" s="337">
        <v>2569</v>
      </c>
      <c r="U34" s="336">
        <v>2422</v>
      </c>
      <c r="V34" s="336">
        <v>2248</v>
      </c>
      <c r="W34" s="336">
        <v>2088</v>
      </c>
      <c r="X34" s="336">
        <v>1968</v>
      </c>
      <c r="Y34" s="336">
        <v>1820</v>
      </c>
      <c r="Z34" s="336">
        <v>1665</v>
      </c>
      <c r="AA34" s="336">
        <v>1510</v>
      </c>
      <c r="AB34" s="336">
        <v>1386</v>
      </c>
      <c r="AC34" s="336">
        <v>1250</v>
      </c>
      <c r="AD34" s="336">
        <v>1034</v>
      </c>
      <c r="AE34" s="336">
        <v>916</v>
      </c>
      <c r="AF34" s="336">
        <v>778</v>
      </c>
      <c r="AG34" s="336">
        <v>632</v>
      </c>
      <c r="AH34" s="336">
        <v>502</v>
      </c>
      <c r="AI34" s="336">
        <v>344</v>
      </c>
      <c r="AJ34" s="336">
        <v>221</v>
      </c>
      <c r="AK34" s="336">
        <v>104</v>
      </c>
    </row>
    <row r="35" spans="1:37" x14ac:dyDescent="0.2">
      <c r="A35" s="342">
        <v>34</v>
      </c>
      <c r="B35" s="343">
        <v>1102634</v>
      </c>
      <c r="C35" s="344">
        <v>241441</v>
      </c>
      <c r="D35" s="342"/>
      <c r="E35" s="345">
        <v>137964</v>
      </c>
      <c r="F35" s="343">
        <v>103477</v>
      </c>
      <c r="G35" s="344">
        <f t="shared" si="0"/>
        <v>241441</v>
      </c>
      <c r="H35" s="342">
        <f t="shared" si="1"/>
        <v>0</v>
      </c>
      <c r="I35" s="342">
        <v>34</v>
      </c>
      <c r="J35" s="346">
        <v>103477</v>
      </c>
      <c r="K35" s="346">
        <f t="shared" si="3"/>
        <v>5213</v>
      </c>
      <c r="L35" s="346">
        <v>34</v>
      </c>
      <c r="M35" s="346">
        <v>98264</v>
      </c>
      <c r="P35" s="336">
        <v>32</v>
      </c>
      <c r="Q35" s="336">
        <v>1013</v>
      </c>
      <c r="R35" s="336">
        <v>960</v>
      </c>
      <c r="S35" s="337">
        <v>901</v>
      </c>
      <c r="U35" s="336">
        <v>852</v>
      </c>
      <c r="V35" s="336">
        <v>796</v>
      </c>
      <c r="W35" s="336">
        <v>741</v>
      </c>
      <c r="X35" s="336">
        <v>678</v>
      </c>
      <c r="Y35" s="336">
        <v>614</v>
      </c>
      <c r="Z35" s="336">
        <v>557</v>
      </c>
      <c r="AA35" s="336">
        <v>506</v>
      </c>
      <c r="AB35" s="336">
        <v>458</v>
      </c>
      <c r="AC35" s="336">
        <v>400</v>
      </c>
      <c r="AD35" s="336">
        <v>331</v>
      </c>
      <c r="AE35" s="336">
        <v>305</v>
      </c>
      <c r="AF35" s="336">
        <v>267</v>
      </c>
      <c r="AG35" s="336">
        <v>225</v>
      </c>
      <c r="AH35" s="336">
        <v>178</v>
      </c>
      <c r="AI35" s="336">
        <v>130</v>
      </c>
      <c r="AJ35" s="336">
        <v>86</v>
      </c>
      <c r="AK35" s="336">
        <v>33</v>
      </c>
    </row>
    <row r="36" spans="1:37" x14ac:dyDescent="0.2">
      <c r="A36" s="342">
        <v>35</v>
      </c>
      <c r="B36" s="343">
        <v>79489</v>
      </c>
      <c r="C36" s="344">
        <v>9361</v>
      </c>
      <c r="D36" s="342"/>
      <c r="E36" s="345">
        <v>1761</v>
      </c>
      <c r="F36" s="343">
        <v>7600</v>
      </c>
      <c r="G36" s="344">
        <f t="shared" si="0"/>
        <v>9361</v>
      </c>
      <c r="H36" s="342">
        <f t="shared" si="1"/>
        <v>0</v>
      </c>
      <c r="I36" s="342">
        <v>35</v>
      </c>
      <c r="J36" s="346">
        <v>7600</v>
      </c>
      <c r="K36" s="346">
        <f t="shared" si="3"/>
        <v>566</v>
      </c>
      <c r="L36" s="346">
        <v>35</v>
      </c>
      <c r="M36" s="346">
        <v>7034</v>
      </c>
      <c r="P36" s="336">
        <v>33</v>
      </c>
      <c r="Q36" s="336">
        <v>193</v>
      </c>
      <c r="R36" s="336">
        <v>178</v>
      </c>
      <c r="S36" s="337">
        <v>168</v>
      </c>
      <c r="U36" s="336">
        <v>160</v>
      </c>
      <c r="V36" s="336">
        <v>148</v>
      </c>
      <c r="W36" s="336">
        <v>145</v>
      </c>
      <c r="X36" s="336">
        <v>126</v>
      </c>
      <c r="Y36" s="336">
        <v>115</v>
      </c>
      <c r="Z36" s="336">
        <v>112</v>
      </c>
      <c r="AA36" s="336">
        <v>102</v>
      </c>
      <c r="AB36" s="336">
        <v>93</v>
      </c>
      <c r="AC36" s="336">
        <v>85</v>
      </c>
      <c r="AD36" s="336">
        <v>68</v>
      </c>
      <c r="AE36" s="336">
        <v>53</v>
      </c>
      <c r="AF36" s="336">
        <v>47</v>
      </c>
      <c r="AG36" s="336">
        <v>37</v>
      </c>
      <c r="AH36" s="336">
        <v>27</v>
      </c>
      <c r="AI36" s="336">
        <v>22</v>
      </c>
      <c r="AJ36" s="336">
        <v>19</v>
      </c>
      <c r="AK36" s="336">
        <v>7</v>
      </c>
    </row>
    <row r="37" spans="1:37" x14ac:dyDescent="0.2">
      <c r="A37" s="342">
        <v>36</v>
      </c>
      <c r="B37" s="343">
        <v>536134</v>
      </c>
      <c r="C37" s="344">
        <v>2257</v>
      </c>
      <c r="D37" s="342"/>
      <c r="E37" s="345">
        <v>893</v>
      </c>
      <c r="F37" s="343">
        <v>1364</v>
      </c>
      <c r="G37" s="344">
        <f t="shared" si="0"/>
        <v>2257</v>
      </c>
      <c r="H37" s="342">
        <f t="shared" si="1"/>
        <v>0</v>
      </c>
      <c r="I37" s="342">
        <v>36</v>
      </c>
      <c r="J37" s="346">
        <v>1364</v>
      </c>
      <c r="K37" s="346">
        <f t="shared" si="3"/>
        <v>96</v>
      </c>
      <c r="L37" s="346">
        <v>36</v>
      </c>
      <c r="M37" s="346">
        <v>1268</v>
      </c>
      <c r="P37" s="336">
        <v>34</v>
      </c>
      <c r="Q37" s="336">
        <v>103477</v>
      </c>
      <c r="R37" s="336">
        <v>98264</v>
      </c>
      <c r="S37" s="337">
        <v>93709</v>
      </c>
      <c r="U37" s="336">
        <v>88764</v>
      </c>
      <c r="V37" s="336">
        <v>83130</v>
      </c>
      <c r="W37" s="336">
        <v>77301</v>
      </c>
      <c r="X37" s="336">
        <v>72552</v>
      </c>
      <c r="Y37" s="336">
        <v>67104</v>
      </c>
      <c r="Z37" s="336">
        <v>61311</v>
      </c>
      <c r="AA37" s="336">
        <v>55653</v>
      </c>
      <c r="AB37" s="336">
        <v>51572</v>
      </c>
      <c r="AC37" s="336">
        <v>46749</v>
      </c>
      <c r="AD37" s="336">
        <v>38122</v>
      </c>
      <c r="AE37" s="336">
        <v>31711</v>
      </c>
      <c r="AF37" s="336">
        <v>27732</v>
      </c>
      <c r="AG37" s="336">
        <v>22774</v>
      </c>
      <c r="AH37" s="336">
        <v>17655</v>
      </c>
      <c r="AI37" s="336">
        <v>12964</v>
      </c>
      <c r="AJ37" s="336">
        <v>8978</v>
      </c>
      <c r="AK37" s="336">
        <v>4474</v>
      </c>
    </row>
    <row r="38" spans="1:37" x14ac:dyDescent="0.2">
      <c r="A38" s="342">
        <v>37</v>
      </c>
      <c r="B38" s="343">
        <v>239743</v>
      </c>
      <c r="C38" s="344">
        <v>9965</v>
      </c>
      <c r="D38" s="342"/>
      <c r="E38" s="345">
        <v>4622</v>
      </c>
      <c r="F38" s="343">
        <v>5343</v>
      </c>
      <c r="G38" s="344">
        <f t="shared" si="0"/>
        <v>9965</v>
      </c>
      <c r="H38" s="342">
        <f t="shared" si="1"/>
        <v>0</v>
      </c>
      <c r="I38" s="342">
        <v>37</v>
      </c>
      <c r="J38" s="346">
        <v>5343</v>
      </c>
      <c r="K38" s="346">
        <f t="shared" si="3"/>
        <v>304</v>
      </c>
      <c r="L38" s="346">
        <v>37</v>
      </c>
      <c r="M38" s="346">
        <v>5039</v>
      </c>
      <c r="P38" s="336">
        <v>35</v>
      </c>
      <c r="Q38" s="336">
        <v>7600</v>
      </c>
      <c r="R38" s="336">
        <v>7034</v>
      </c>
      <c r="S38" s="337">
        <v>6560</v>
      </c>
      <c r="U38" s="336">
        <v>6038</v>
      </c>
      <c r="V38" s="336">
        <v>5401</v>
      </c>
      <c r="W38" s="336">
        <v>4797</v>
      </c>
      <c r="X38" s="336">
        <v>4358</v>
      </c>
      <c r="Y38" s="336">
        <v>3899</v>
      </c>
      <c r="Z38" s="336">
        <v>3418</v>
      </c>
      <c r="AA38" s="336">
        <v>2942</v>
      </c>
      <c r="AB38" s="336">
        <v>2572</v>
      </c>
      <c r="AC38" s="336">
        <v>2135</v>
      </c>
      <c r="AD38" s="336">
        <v>1539</v>
      </c>
      <c r="AE38" s="336">
        <v>1151</v>
      </c>
      <c r="AF38" s="336">
        <v>833</v>
      </c>
      <c r="AG38" s="336">
        <v>491</v>
      </c>
      <c r="AH38" s="336">
        <v>289</v>
      </c>
      <c r="AI38" s="336">
        <v>206</v>
      </c>
      <c r="AJ38" s="336">
        <v>157</v>
      </c>
      <c r="AK38" s="336">
        <v>77</v>
      </c>
    </row>
    <row r="39" spans="1:37" x14ac:dyDescent="0.2">
      <c r="A39" s="342">
        <v>38</v>
      </c>
      <c r="B39" s="343">
        <v>231964</v>
      </c>
      <c r="C39" s="344">
        <v>9581</v>
      </c>
      <c r="D39" s="342"/>
      <c r="E39" s="345">
        <v>5003</v>
      </c>
      <c r="F39" s="343">
        <v>4578</v>
      </c>
      <c r="G39" s="344">
        <f t="shared" si="0"/>
        <v>9581</v>
      </c>
      <c r="H39" s="342">
        <f t="shared" si="1"/>
        <v>0</v>
      </c>
      <c r="I39" s="342">
        <v>38</v>
      </c>
      <c r="J39" s="346">
        <v>4578</v>
      </c>
      <c r="K39" s="346">
        <f t="shared" si="3"/>
        <v>286</v>
      </c>
      <c r="L39" s="346">
        <v>38</v>
      </c>
      <c r="M39" s="346">
        <v>4292</v>
      </c>
      <c r="P39" s="336">
        <v>36</v>
      </c>
      <c r="Q39" s="336">
        <v>1364</v>
      </c>
      <c r="R39" s="336">
        <v>1268</v>
      </c>
      <c r="S39" s="337">
        <v>1186</v>
      </c>
      <c r="U39" s="336">
        <v>1106</v>
      </c>
      <c r="V39" s="336">
        <v>1023</v>
      </c>
      <c r="W39" s="336">
        <v>931</v>
      </c>
      <c r="X39" s="336">
        <v>850</v>
      </c>
      <c r="Y39" s="336">
        <v>771</v>
      </c>
      <c r="Z39" s="336">
        <v>699</v>
      </c>
      <c r="AA39" s="336">
        <v>629</v>
      </c>
      <c r="AB39" s="336">
        <v>551</v>
      </c>
      <c r="AC39" s="336">
        <v>489</v>
      </c>
      <c r="AD39" s="336">
        <v>386</v>
      </c>
      <c r="AE39" s="336">
        <v>348</v>
      </c>
      <c r="AF39" s="336">
        <v>305</v>
      </c>
      <c r="AG39" s="336">
        <v>241</v>
      </c>
      <c r="AH39" s="336">
        <v>193</v>
      </c>
      <c r="AI39" s="336">
        <v>131</v>
      </c>
      <c r="AJ39" s="336">
        <v>89</v>
      </c>
      <c r="AK39" s="336">
        <v>46</v>
      </c>
    </row>
    <row r="40" spans="1:37" x14ac:dyDescent="0.2">
      <c r="A40" s="342">
        <v>39</v>
      </c>
      <c r="B40" s="343">
        <v>302471</v>
      </c>
      <c r="C40" s="344">
        <v>57526</v>
      </c>
      <c r="D40" s="342"/>
      <c r="E40" s="345">
        <v>23735</v>
      </c>
      <c r="F40" s="343">
        <v>33791</v>
      </c>
      <c r="G40" s="344">
        <f t="shared" si="0"/>
        <v>57526</v>
      </c>
      <c r="H40" s="342">
        <f t="shared" si="1"/>
        <v>0</v>
      </c>
      <c r="I40" s="342">
        <v>39</v>
      </c>
      <c r="J40" s="346">
        <v>33791</v>
      </c>
      <c r="K40" s="346">
        <f t="shared" si="3"/>
        <v>2764</v>
      </c>
      <c r="L40" s="346">
        <v>39</v>
      </c>
      <c r="M40" s="346">
        <v>31027</v>
      </c>
      <c r="P40" s="336">
        <v>37</v>
      </c>
      <c r="Q40" s="336">
        <v>5343</v>
      </c>
      <c r="R40" s="336">
        <v>5039</v>
      </c>
      <c r="S40" s="337">
        <v>4725</v>
      </c>
      <c r="U40" s="336">
        <v>4435</v>
      </c>
      <c r="V40" s="336">
        <v>4082</v>
      </c>
      <c r="W40" s="336">
        <v>3775</v>
      </c>
      <c r="X40" s="336">
        <v>3500</v>
      </c>
      <c r="Y40" s="336">
        <v>3238</v>
      </c>
      <c r="Z40" s="336">
        <v>2958</v>
      </c>
      <c r="AA40" s="336">
        <v>2698</v>
      </c>
      <c r="AB40" s="336">
        <v>2460</v>
      </c>
      <c r="AC40" s="336">
        <v>2221</v>
      </c>
      <c r="AD40" s="336">
        <v>1724</v>
      </c>
      <c r="AE40" s="336">
        <v>1610</v>
      </c>
      <c r="AF40" s="336">
        <v>1391</v>
      </c>
      <c r="AG40" s="336">
        <v>1134</v>
      </c>
      <c r="AH40" s="336">
        <v>900</v>
      </c>
      <c r="AI40" s="336">
        <v>636</v>
      </c>
      <c r="AJ40" s="336">
        <v>383</v>
      </c>
      <c r="AK40" s="336">
        <v>182</v>
      </c>
    </row>
    <row r="41" spans="1:37" x14ac:dyDescent="0.2">
      <c r="A41" s="342">
        <v>40</v>
      </c>
      <c r="B41" s="343">
        <v>28232</v>
      </c>
      <c r="C41" s="344">
        <v>3214</v>
      </c>
      <c r="D41" s="342"/>
      <c r="E41" s="345">
        <v>1628</v>
      </c>
      <c r="F41" s="343">
        <v>1586</v>
      </c>
      <c r="G41" s="344">
        <f t="shared" si="0"/>
        <v>3214</v>
      </c>
      <c r="H41" s="342">
        <f t="shared" si="1"/>
        <v>0</v>
      </c>
      <c r="I41" s="342">
        <v>40</v>
      </c>
      <c r="J41" s="346">
        <v>1586</v>
      </c>
      <c r="K41" s="346">
        <f t="shared" si="3"/>
        <v>71</v>
      </c>
      <c r="L41" s="346">
        <v>40</v>
      </c>
      <c r="M41" s="346">
        <v>1515</v>
      </c>
      <c r="P41" s="336">
        <v>38</v>
      </c>
      <c r="Q41" s="336">
        <v>4578</v>
      </c>
      <c r="R41" s="336">
        <v>4292</v>
      </c>
      <c r="S41" s="337">
        <v>4102</v>
      </c>
      <c r="U41" s="336">
        <v>3841</v>
      </c>
      <c r="V41" s="336">
        <v>3516</v>
      </c>
      <c r="W41" s="336">
        <v>3203</v>
      </c>
      <c r="X41" s="336">
        <v>3013</v>
      </c>
      <c r="Y41" s="336">
        <v>2735</v>
      </c>
      <c r="Z41" s="336">
        <v>2434</v>
      </c>
      <c r="AA41" s="336">
        <v>2152</v>
      </c>
      <c r="AB41" s="336">
        <v>1979</v>
      </c>
      <c r="AC41" s="336">
        <v>1782</v>
      </c>
      <c r="AD41" s="336">
        <v>1402</v>
      </c>
      <c r="AE41" s="336">
        <v>1182</v>
      </c>
      <c r="AF41" s="336">
        <v>1022</v>
      </c>
      <c r="AG41" s="336">
        <v>852</v>
      </c>
      <c r="AH41" s="336">
        <v>628</v>
      </c>
      <c r="AI41" s="336">
        <v>445</v>
      </c>
      <c r="AJ41" s="336">
        <v>312</v>
      </c>
      <c r="AK41" s="336">
        <v>161</v>
      </c>
    </row>
    <row r="42" spans="1:37" x14ac:dyDescent="0.2">
      <c r="A42" s="342">
        <v>41</v>
      </c>
      <c r="B42" s="343">
        <v>574230</v>
      </c>
      <c r="C42" s="344">
        <v>20968</v>
      </c>
      <c r="D42" s="342"/>
      <c r="E42" s="345">
        <v>7743</v>
      </c>
      <c r="F42" s="343">
        <v>13225</v>
      </c>
      <c r="G42" s="344">
        <f t="shared" si="0"/>
        <v>20968</v>
      </c>
      <c r="H42" s="342">
        <f t="shared" si="1"/>
        <v>0</v>
      </c>
      <c r="I42" s="342">
        <v>41</v>
      </c>
      <c r="J42" s="346">
        <v>13225</v>
      </c>
      <c r="K42" s="346">
        <f t="shared" si="3"/>
        <v>658</v>
      </c>
      <c r="L42" s="346">
        <v>41</v>
      </c>
      <c r="M42" s="346">
        <v>12567</v>
      </c>
      <c r="P42" s="336">
        <v>39</v>
      </c>
      <c r="Q42" s="336">
        <v>33791</v>
      </c>
      <c r="R42" s="336">
        <v>31027</v>
      </c>
      <c r="S42" s="337">
        <v>29616</v>
      </c>
      <c r="U42" s="336">
        <v>27482</v>
      </c>
      <c r="V42" s="336">
        <v>24749</v>
      </c>
      <c r="W42" s="336">
        <v>22092</v>
      </c>
      <c r="X42" s="336">
        <v>20601</v>
      </c>
      <c r="Y42" s="336">
        <v>18489</v>
      </c>
      <c r="Z42" s="336">
        <v>16222</v>
      </c>
      <c r="AA42" s="336">
        <v>13758</v>
      </c>
      <c r="AB42" s="336">
        <v>12576</v>
      </c>
      <c r="AC42" s="336">
        <v>10746</v>
      </c>
      <c r="AD42" s="336">
        <v>8480</v>
      </c>
      <c r="AE42" s="336">
        <v>6761</v>
      </c>
      <c r="AF42" s="336">
        <v>5981</v>
      </c>
      <c r="AG42" s="336">
        <v>4871</v>
      </c>
      <c r="AH42" s="336">
        <v>3654</v>
      </c>
      <c r="AI42" s="336">
        <v>2367</v>
      </c>
      <c r="AJ42" s="336">
        <v>1690</v>
      </c>
      <c r="AK42" s="336">
        <v>841</v>
      </c>
    </row>
    <row r="43" spans="1:37" x14ac:dyDescent="0.2">
      <c r="A43" s="342">
        <v>42</v>
      </c>
      <c r="B43" s="343">
        <v>7188</v>
      </c>
      <c r="C43" s="344">
        <v>853</v>
      </c>
      <c r="D43" s="342"/>
      <c r="E43" s="345">
        <v>445</v>
      </c>
      <c r="F43" s="343">
        <v>408</v>
      </c>
      <c r="G43" s="344">
        <f t="shared" si="0"/>
        <v>853</v>
      </c>
      <c r="H43" s="342">
        <f t="shared" si="1"/>
        <v>0</v>
      </c>
      <c r="I43" s="342">
        <v>42</v>
      </c>
      <c r="J43" s="346">
        <v>408</v>
      </c>
      <c r="K43" s="346">
        <f t="shared" si="3"/>
        <v>17</v>
      </c>
      <c r="L43" s="346">
        <v>42</v>
      </c>
      <c r="M43" s="346">
        <v>391</v>
      </c>
      <c r="P43" s="336">
        <v>40</v>
      </c>
      <c r="Q43" s="336">
        <v>1586</v>
      </c>
      <c r="R43" s="336">
        <v>1515</v>
      </c>
      <c r="S43" s="337">
        <v>1466</v>
      </c>
      <c r="U43" s="336">
        <v>1393</v>
      </c>
      <c r="V43" s="336">
        <v>1299</v>
      </c>
      <c r="W43" s="336">
        <v>1189</v>
      </c>
      <c r="X43" s="336">
        <v>1097</v>
      </c>
      <c r="Y43" s="336">
        <v>1010</v>
      </c>
      <c r="Z43" s="336">
        <v>930</v>
      </c>
      <c r="AA43" s="336">
        <v>845</v>
      </c>
      <c r="AB43" s="336">
        <v>751</v>
      </c>
      <c r="AC43" s="336">
        <v>667</v>
      </c>
      <c r="AD43" s="336">
        <v>561</v>
      </c>
      <c r="AE43" s="336">
        <v>499</v>
      </c>
      <c r="AF43" s="336">
        <v>427</v>
      </c>
      <c r="AG43" s="336">
        <v>345</v>
      </c>
      <c r="AH43" s="336">
        <v>270</v>
      </c>
      <c r="AI43" s="336">
        <v>189</v>
      </c>
      <c r="AJ43" s="336">
        <v>129</v>
      </c>
      <c r="AK43" s="336">
        <v>66</v>
      </c>
    </row>
    <row r="44" spans="1:37" x14ac:dyDescent="0.2">
      <c r="A44" s="342">
        <v>43</v>
      </c>
      <c r="B44" s="343">
        <v>12554</v>
      </c>
      <c r="C44" s="344">
        <v>2313</v>
      </c>
      <c r="D44" s="342"/>
      <c r="E44" s="345">
        <v>878</v>
      </c>
      <c r="F44" s="343">
        <v>1435</v>
      </c>
      <c r="G44" s="344">
        <f t="shared" si="0"/>
        <v>2313</v>
      </c>
      <c r="H44" s="342">
        <f t="shared" si="1"/>
        <v>0</v>
      </c>
      <c r="I44" s="342">
        <v>43</v>
      </c>
      <c r="J44" s="346">
        <v>1435</v>
      </c>
      <c r="K44" s="346">
        <f t="shared" si="3"/>
        <v>83</v>
      </c>
      <c r="L44" s="346">
        <v>43</v>
      </c>
      <c r="M44" s="346">
        <v>1352</v>
      </c>
      <c r="P44" s="336">
        <v>41</v>
      </c>
      <c r="Q44" s="336">
        <v>13225</v>
      </c>
      <c r="R44" s="336">
        <v>12567</v>
      </c>
      <c r="S44" s="337">
        <v>11931</v>
      </c>
      <c r="U44" s="336">
        <v>11200</v>
      </c>
      <c r="V44" s="336">
        <v>10392</v>
      </c>
      <c r="W44" s="336">
        <v>9580</v>
      </c>
      <c r="X44" s="336">
        <v>8816</v>
      </c>
      <c r="Y44" s="336">
        <v>8072</v>
      </c>
      <c r="Z44" s="336">
        <v>7352</v>
      </c>
      <c r="AA44" s="336">
        <v>6677</v>
      </c>
      <c r="AB44" s="336">
        <v>6008</v>
      </c>
      <c r="AC44" s="336">
        <v>5385</v>
      </c>
      <c r="AD44" s="336">
        <v>4451</v>
      </c>
      <c r="AE44" s="336">
        <v>3746</v>
      </c>
      <c r="AF44" s="336">
        <v>3119</v>
      </c>
      <c r="AG44" s="336">
        <v>2486</v>
      </c>
      <c r="AH44" s="336">
        <v>1941</v>
      </c>
      <c r="AI44" s="336">
        <v>1374</v>
      </c>
      <c r="AJ44" s="336">
        <v>939</v>
      </c>
      <c r="AK44" s="336">
        <v>453</v>
      </c>
    </row>
    <row r="45" spans="1:37" x14ac:dyDescent="0.2">
      <c r="A45" s="342">
        <v>44</v>
      </c>
      <c r="B45" s="343">
        <v>27792</v>
      </c>
      <c r="C45" s="344">
        <v>13811</v>
      </c>
      <c r="D45" s="342"/>
      <c r="E45" s="345">
        <v>6699</v>
      </c>
      <c r="F45" s="343">
        <v>7112</v>
      </c>
      <c r="G45" s="344">
        <f t="shared" si="0"/>
        <v>13811</v>
      </c>
      <c r="H45" s="342">
        <f t="shared" si="1"/>
        <v>0</v>
      </c>
      <c r="I45" s="342">
        <v>44</v>
      </c>
      <c r="J45" s="346">
        <v>7112</v>
      </c>
      <c r="K45" s="346">
        <f t="shared" si="3"/>
        <v>402</v>
      </c>
      <c r="L45" s="346">
        <v>44</v>
      </c>
      <c r="M45" s="346">
        <v>6710</v>
      </c>
      <c r="P45" s="336">
        <v>42</v>
      </c>
      <c r="Q45" s="336">
        <v>408</v>
      </c>
      <c r="R45" s="336">
        <v>391</v>
      </c>
      <c r="S45" s="337">
        <v>368</v>
      </c>
      <c r="U45" s="336">
        <v>346</v>
      </c>
      <c r="V45" s="336">
        <v>328</v>
      </c>
      <c r="W45" s="336">
        <v>309</v>
      </c>
      <c r="X45" s="336">
        <v>278</v>
      </c>
      <c r="Y45" s="336">
        <v>247</v>
      </c>
      <c r="Z45" s="336">
        <v>223</v>
      </c>
      <c r="AA45" s="336">
        <v>199</v>
      </c>
      <c r="AB45" s="336">
        <v>184</v>
      </c>
      <c r="AC45" s="336">
        <v>165</v>
      </c>
      <c r="AD45" s="336">
        <v>132</v>
      </c>
      <c r="AE45" s="336">
        <v>124</v>
      </c>
      <c r="AF45" s="336">
        <v>113</v>
      </c>
      <c r="AG45" s="336">
        <v>91</v>
      </c>
      <c r="AH45" s="336">
        <v>71</v>
      </c>
      <c r="AI45" s="336">
        <v>55</v>
      </c>
      <c r="AJ45" s="336">
        <v>33</v>
      </c>
      <c r="AK45" s="336">
        <v>16</v>
      </c>
    </row>
    <row r="46" spans="1:37" x14ac:dyDescent="0.2">
      <c r="A46" s="342">
        <v>45</v>
      </c>
      <c r="B46" s="343">
        <v>9519</v>
      </c>
      <c r="C46" s="344">
        <v>1385</v>
      </c>
      <c r="D46" s="342"/>
      <c r="E46" s="345">
        <v>649</v>
      </c>
      <c r="F46" s="343">
        <v>736</v>
      </c>
      <c r="G46" s="344">
        <f t="shared" si="0"/>
        <v>1385</v>
      </c>
      <c r="H46" s="342">
        <f t="shared" si="1"/>
        <v>0</v>
      </c>
      <c r="I46" s="342">
        <v>45</v>
      </c>
      <c r="J46" s="346">
        <v>736</v>
      </c>
      <c r="K46" s="346">
        <f t="shared" si="3"/>
        <v>38</v>
      </c>
      <c r="L46" s="346">
        <v>45</v>
      </c>
      <c r="M46" s="346">
        <v>698</v>
      </c>
      <c r="P46" s="336">
        <v>43</v>
      </c>
      <c r="Q46" s="336">
        <v>1435</v>
      </c>
      <c r="R46" s="336">
        <v>1352</v>
      </c>
      <c r="S46" s="337">
        <v>1255</v>
      </c>
      <c r="U46" s="336">
        <v>1171</v>
      </c>
      <c r="V46" s="336">
        <v>1064</v>
      </c>
      <c r="W46" s="336">
        <v>968</v>
      </c>
      <c r="X46" s="336">
        <v>887</v>
      </c>
      <c r="Y46" s="336">
        <v>817</v>
      </c>
      <c r="Z46" s="336">
        <v>730</v>
      </c>
      <c r="AA46" s="336">
        <v>647</v>
      </c>
      <c r="AB46" s="336">
        <v>582</v>
      </c>
      <c r="AC46" s="336">
        <v>517</v>
      </c>
      <c r="AD46" s="336">
        <v>410</v>
      </c>
      <c r="AE46" s="336">
        <v>352</v>
      </c>
      <c r="AF46" s="336">
        <v>294</v>
      </c>
      <c r="AG46" s="336">
        <v>220</v>
      </c>
      <c r="AH46" s="336">
        <v>172</v>
      </c>
      <c r="AI46" s="336">
        <v>111</v>
      </c>
      <c r="AJ46" s="336">
        <v>69</v>
      </c>
      <c r="AK46" s="336">
        <v>41</v>
      </c>
    </row>
    <row r="47" spans="1:37" x14ac:dyDescent="0.2">
      <c r="A47" s="342">
        <v>46</v>
      </c>
      <c r="B47" s="343">
        <v>4034860</v>
      </c>
      <c r="C47" s="344">
        <v>70241</v>
      </c>
      <c r="D47" s="342"/>
      <c r="E47" s="345">
        <v>52017</v>
      </c>
      <c r="F47" s="343">
        <v>18224</v>
      </c>
      <c r="G47" s="344">
        <f t="shared" si="0"/>
        <v>70241</v>
      </c>
      <c r="H47" s="342">
        <f t="shared" si="1"/>
        <v>0</v>
      </c>
      <c r="I47" s="342">
        <v>46</v>
      </c>
      <c r="J47" s="346">
        <v>18224</v>
      </c>
      <c r="K47" s="346">
        <f t="shared" si="3"/>
        <v>617</v>
      </c>
      <c r="L47" s="346">
        <v>46</v>
      </c>
      <c r="M47" s="346">
        <v>17607</v>
      </c>
      <c r="P47" s="336">
        <v>44</v>
      </c>
      <c r="Q47" s="336">
        <v>7112</v>
      </c>
      <c r="R47" s="336">
        <v>6710</v>
      </c>
      <c r="S47" s="337">
        <v>6374</v>
      </c>
      <c r="U47" s="336">
        <v>6046</v>
      </c>
      <c r="V47" s="336">
        <v>5667</v>
      </c>
      <c r="W47" s="336">
        <v>5235</v>
      </c>
      <c r="X47" s="336">
        <v>4902</v>
      </c>
      <c r="Y47" s="336">
        <v>4544</v>
      </c>
      <c r="Z47" s="336">
        <v>4173</v>
      </c>
      <c r="AA47" s="336">
        <v>3732</v>
      </c>
      <c r="AB47" s="336">
        <v>3406</v>
      </c>
      <c r="AC47" s="336">
        <v>3056</v>
      </c>
      <c r="AD47" s="336">
        <v>2530</v>
      </c>
      <c r="AE47" s="336">
        <v>2211</v>
      </c>
      <c r="AF47" s="336">
        <v>1877</v>
      </c>
      <c r="AG47" s="336">
        <v>1553</v>
      </c>
      <c r="AH47" s="336">
        <v>1198</v>
      </c>
      <c r="AI47" s="336">
        <v>866</v>
      </c>
      <c r="AJ47" s="336">
        <v>565</v>
      </c>
      <c r="AK47" s="336">
        <v>297</v>
      </c>
    </row>
    <row r="48" spans="1:37" x14ac:dyDescent="0.2">
      <c r="A48" s="342">
        <v>47</v>
      </c>
      <c r="B48" s="343">
        <v>339836</v>
      </c>
      <c r="C48" s="344">
        <v>14949</v>
      </c>
      <c r="D48" s="342"/>
      <c r="E48" s="345">
        <v>4453</v>
      </c>
      <c r="F48" s="343">
        <v>10496</v>
      </c>
      <c r="G48" s="344">
        <f t="shared" si="0"/>
        <v>14949</v>
      </c>
      <c r="H48" s="342">
        <f t="shared" si="1"/>
        <v>0</v>
      </c>
      <c r="I48" s="342">
        <v>47</v>
      </c>
      <c r="J48" s="346">
        <v>10496</v>
      </c>
      <c r="K48" s="346">
        <f t="shared" si="3"/>
        <v>726</v>
      </c>
      <c r="L48" s="346">
        <v>47</v>
      </c>
      <c r="M48" s="346">
        <v>9770</v>
      </c>
      <c r="P48" s="336">
        <v>45</v>
      </c>
      <c r="Q48" s="336">
        <v>736</v>
      </c>
      <c r="R48" s="336">
        <v>698</v>
      </c>
      <c r="S48" s="337">
        <v>658</v>
      </c>
      <c r="U48" s="336">
        <v>612</v>
      </c>
      <c r="V48" s="336">
        <v>569</v>
      </c>
      <c r="W48" s="336">
        <v>517</v>
      </c>
      <c r="X48" s="336">
        <v>473</v>
      </c>
      <c r="Y48" s="336">
        <v>436</v>
      </c>
      <c r="Z48" s="336">
        <v>404</v>
      </c>
      <c r="AA48" s="336">
        <v>368</v>
      </c>
      <c r="AB48" s="336">
        <v>338</v>
      </c>
      <c r="AC48" s="336">
        <v>293</v>
      </c>
      <c r="AD48" s="336">
        <v>239</v>
      </c>
      <c r="AE48" s="336">
        <v>215</v>
      </c>
      <c r="AF48" s="336">
        <v>183</v>
      </c>
      <c r="AG48" s="336">
        <v>145</v>
      </c>
      <c r="AH48" s="336">
        <v>114</v>
      </c>
      <c r="AI48" s="336">
        <v>85</v>
      </c>
      <c r="AJ48" s="336">
        <v>61</v>
      </c>
      <c r="AK48" s="336">
        <v>25</v>
      </c>
    </row>
    <row r="49" spans="1:37" x14ac:dyDescent="0.2">
      <c r="A49" s="342">
        <v>48</v>
      </c>
      <c r="B49" s="343">
        <v>15105</v>
      </c>
      <c r="C49" s="344">
        <v>1088</v>
      </c>
      <c r="D49" s="342"/>
      <c r="E49" s="345">
        <v>545</v>
      </c>
      <c r="F49" s="343">
        <v>543</v>
      </c>
      <c r="G49" s="344">
        <f t="shared" si="0"/>
        <v>1088</v>
      </c>
      <c r="H49" s="342">
        <f t="shared" si="1"/>
        <v>0</v>
      </c>
      <c r="I49" s="342">
        <v>48</v>
      </c>
      <c r="J49" s="346">
        <v>543</v>
      </c>
      <c r="K49" s="346">
        <f t="shared" si="3"/>
        <v>26</v>
      </c>
      <c r="L49" s="346">
        <v>48</v>
      </c>
      <c r="M49" s="346">
        <v>517</v>
      </c>
      <c r="P49" s="336">
        <v>46</v>
      </c>
      <c r="Q49" s="336">
        <v>18224</v>
      </c>
      <c r="R49" s="336">
        <v>17607</v>
      </c>
      <c r="S49" s="337">
        <v>17004</v>
      </c>
      <c r="U49" s="336">
        <v>16397</v>
      </c>
      <c r="V49" s="336">
        <v>15768</v>
      </c>
      <c r="W49" s="336">
        <v>15204</v>
      </c>
      <c r="X49" s="336">
        <v>14668</v>
      </c>
      <c r="Y49" s="336">
        <v>14197</v>
      </c>
      <c r="Z49" s="336">
        <v>13566</v>
      </c>
      <c r="AA49" s="336">
        <v>12877</v>
      </c>
      <c r="AB49" s="336">
        <v>11937</v>
      </c>
      <c r="AC49" s="336">
        <v>11442</v>
      </c>
      <c r="AD49" s="336">
        <v>10207</v>
      </c>
      <c r="AE49" s="336">
        <v>9441</v>
      </c>
      <c r="AF49" s="336">
        <v>8199</v>
      </c>
      <c r="AG49" s="336">
        <v>6864</v>
      </c>
      <c r="AH49" s="336">
        <v>5477</v>
      </c>
      <c r="AI49" s="336">
        <v>4051</v>
      </c>
      <c r="AJ49" s="336">
        <v>2838</v>
      </c>
      <c r="AK49" s="336">
        <v>1475</v>
      </c>
    </row>
    <row r="50" spans="1:37" x14ac:dyDescent="0.2">
      <c r="A50" s="342">
        <v>49</v>
      </c>
      <c r="B50" s="343">
        <v>132650</v>
      </c>
      <c r="C50" s="344">
        <v>2085</v>
      </c>
      <c r="D50" s="342"/>
      <c r="E50" s="345">
        <v>930</v>
      </c>
      <c r="F50" s="343">
        <v>1155</v>
      </c>
      <c r="G50" s="344">
        <f t="shared" si="0"/>
        <v>2085</v>
      </c>
      <c r="H50" s="342">
        <f t="shared" si="1"/>
        <v>0</v>
      </c>
      <c r="I50" s="342">
        <v>49</v>
      </c>
      <c r="J50" s="346">
        <v>1155</v>
      </c>
      <c r="K50" s="346">
        <f t="shared" si="3"/>
        <v>70</v>
      </c>
      <c r="L50" s="346">
        <v>49</v>
      </c>
      <c r="M50" s="346">
        <v>1085</v>
      </c>
      <c r="P50" s="336">
        <v>47</v>
      </c>
      <c r="Q50" s="336">
        <v>10496</v>
      </c>
      <c r="R50" s="336">
        <v>9770</v>
      </c>
      <c r="S50" s="337">
        <v>9051</v>
      </c>
      <c r="U50" s="336">
        <v>8405</v>
      </c>
      <c r="V50" s="336">
        <v>7656</v>
      </c>
      <c r="W50" s="336">
        <v>6891</v>
      </c>
      <c r="X50" s="336">
        <v>6170</v>
      </c>
      <c r="Y50" s="336">
        <v>5488</v>
      </c>
      <c r="Z50" s="336">
        <v>4883</v>
      </c>
      <c r="AA50" s="336">
        <v>4321</v>
      </c>
      <c r="AB50" s="336">
        <v>3776</v>
      </c>
      <c r="AC50" s="336">
        <v>3302</v>
      </c>
      <c r="AD50" s="336">
        <v>2578</v>
      </c>
      <c r="AE50" s="336">
        <v>2232</v>
      </c>
      <c r="AF50" s="336">
        <v>1902</v>
      </c>
      <c r="AG50" s="336">
        <v>1599</v>
      </c>
      <c r="AH50" s="336">
        <v>1220</v>
      </c>
      <c r="AI50" s="336">
        <v>869</v>
      </c>
      <c r="AJ50" s="336">
        <v>554</v>
      </c>
      <c r="AK50" s="336">
        <v>301</v>
      </c>
    </row>
    <row r="51" spans="1:37" x14ac:dyDescent="0.2">
      <c r="A51" s="342">
        <v>50</v>
      </c>
      <c r="B51" s="343">
        <v>172868</v>
      </c>
      <c r="C51" s="344">
        <v>975</v>
      </c>
      <c r="D51" s="342"/>
      <c r="E51" s="345">
        <v>414</v>
      </c>
      <c r="F51" s="343">
        <v>561</v>
      </c>
      <c r="G51" s="344">
        <f t="shared" si="0"/>
        <v>975</v>
      </c>
      <c r="H51" s="342">
        <f t="shared" si="1"/>
        <v>0</v>
      </c>
      <c r="I51" s="342">
        <v>50</v>
      </c>
      <c r="J51" s="346">
        <v>561</v>
      </c>
      <c r="K51" s="346">
        <f t="shared" si="3"/>
        <v>33</v>
      </c>
      <c r="L51" s="346">
        <v>50</v>
      </c>
      <c r="M51" s="346">
        <v>528</v>
      </c>
      <c r="P51" s="336">
        <v>48</v>
      </c>
      <c r="Q51" s="336">
        <v>543</v>
      </c>
      <c r="R51" s="336">
        <v>517</v>
      </c>
      <c r="S51" s="337">
        <v>471</v>
      </c>
      <c r="U51" s="336">
        <v>444</v>
      </c>
      <c r="V51" s="336">
        <v>403</v>
      </c>
      <c r="W51" s="336">
        <v>366</v>
      </c>
      <c r="X51" s="336">
        <v>342</v>
      </c>
      <c r="Y51" s="336">
        <v>317</v>
      </c>
      <c r="Z51" s="336">
        <v>287</v>
      </c>
      <c r="AA51" s="336">
        <v>263</v>
      </c>
      <c r="AB51" s="336">
        <v>234</v>
      </c>
      <c r="AC51" s="336">
        <v>212</v>
      </c>
      <c r="AD51" s="336">
        <v>169</v>
      </c>
      <c r="AE51" s="336">
        <v>149</v>
      </c>
      <c r="AF51" s="336">
        <v>122</v>
      </c>
      <c r="AG51" s="336">
        <v>97</v>
      </c>
      <c r="AH51" s="336">
        <v>68</v>
      </c>
      <c r="AI51" s="336">
        <v>48</v>
      </c>
      <c r="AJ51" s="336">
        <v>34</v>
      </c>
      <c r="AK51" s="336">
        <v>19</v>
      </c>
    </row>
    <row r="52" spans="1:37" x14ac:dyDescent="0.2">
      <c r="A52" s="342">
        <v>51</v>
      </c>
      <c r="B52" s="343">
        <v>620</v>
      </c>
      <c r="C52" s="344">
        <v>133</v>
      </c>
      <c r="D52" s="342"/>
      <c r="E52" s="345">
        <v>78</v>
      </c>
      <c r="F52" s="343">
        <v>55</v>
      </c>
      <c r="G52" s="344">
        <f t="shared" si="0"/>
        <v>133</v>
      </c>
      <c r="H52" s="342">
        <f t="shared" si="1"/>
        <v>0</v>
      </c>
      <c r="I52" s="342">
        <v>51</v>
      </c>
      <c r="J52" s="346">
        <v>55</v>
      </c>
      <c r="K52" s="346">
        <f t="shared" si="3"/>
        <v>5</v>
      </c>
      <c r="L52" s="346">
        <v>51</v>
      </c>
      <c r="M52" s="346">
        <v>50</v>
      </c>
      <c r="P52" s="336">
        <v>49</v>
      </c>
      <c r="Q52" s="336">
        <v>1155</v>
      </c>
      <c r="R52" s="336">
        <v>1085</v>
      </c>
      <c r="S52" s="337">
        <v>1003</v>
      </c>
      <c r="U52" s="336">
        <v>952</v>
      </c>
      <c r="V52" s="336">
        <v>878</v>
      </c>
      <c r="W52" s="336">
        <v>803</v>
      </c>
      <c r="X52" s="336">
        <v>737</v>
      </c>
      <c r="Y52" s="336">
        <v>675</v>
      </c>
      <c r="Z52" s="336">
        <v>616</v>
      </c>
      <c r="AA52" s="336">
        <v>562</v>
      </c>
      <c r="AB52" s="336">
        <v>516</v>
      </c>
      <c r="AC52" s="336">
        <v>469</v>
      </c>
      <c r="AD52" s="336">
        <v>390</v>
      </c>
      <c r="AE52" s="336">
        <v>363</v>
      </c>
      <c r="AF52" s="336">
        <v>297</v>
      </c>
      <c r="AG52" s="336">
        <v>239</v>
      </c>
      <c r="AH52" s="336">
        <v>199</v>
      </c>
      <c r="AI52" s="336">
        <v>142</v>
      </c>
      <c r="AJ52" s="336">
        <v>93</v>
      </c>
      <c r="AK52" s="336">
        <v>41</v>
      </c>
    </row>
    <row r="53" spans="1:37" x14ac:dyDescent="0.2">
      <c r="A53" s="342">
        <v>52</v>
      </c>
      <c r="B53" s="343">
        <v>54406</v>
      </c>
      <c r="C53" s="344">
        <v>11019</v>
      </c>
      <c r="D53" s="342"/>
      <c r="E53" s="345">
        <v>5887</v>
      </c>
      <c r="F53" s="343">
        <v>5132</v>
      </c>
      <c r="G53" s="344">
        <f t="shared" si="0"/>
        <v>11019</v>
      </c>
      <c r="H53" s="342">
        <f t="shared" si="1"/>
        <v>0</v>
      </c>
      <c r="I53" s="342">
        <v>52</v>
      </c>
      <c r="J53" s="346">
        <v>5132</v>
      </c>
      <c r="K53" s="346">
        <f t="shared" si="3"/>
        <v>260</v>
      </c>
      <c r="L53" s="346">
        <v>52</v>
      </c>
      <c r="M53" s="346">
        <v>4872</v>
      </c>
      <c r="P53" s="336">
        <v>50</v>
      </c>
      <c r="Q53" s="336">
        <v>561</v>
      </c>
      <c r="R53" s="336">
        <v>528</v>
      </c>
      <c r="S53" s="337">
        <v>488</v>
      </c>
      <c r="U53" s="336">
        <v>445</v>
      </c>
      <c r="V53" s="336">
        <v>412</v>
      </c>
      <c r="W53" s="336">
        <v>380</v>
      </c>
      <c r="X53" s="336">
        <v>340</v>
      </c>
      <c r="Y53" s="336">
        <v>308</v>
      </c>
      <c r="Z53" s="336">
        <v>276</v>
      </c>
      <c r="AA53" s="336">
        <v>255</v>
      </c>
      <c r="AB53" s="336">
        <v>228</v>
      </c>
      <c r="AC53" s="336">
        <v>200</v>
      </c>
      <c r="AD53" s="336">
        <v>168</v>
      </c>
      <c r="AE53" s="336">
        <v>144</v>
      </c>
      <c r="AF53" s="336">
        <v>121</v>
      </c>
      <c r="AG53" s="336">
        <v>97</v>
      </c>
      <c r="AH53" s="336">
        <v>71</v>
      </c>
      <c r="AI53" s="336">
        <v>49</v>
      </c>
      <c r="AJ53" s="336">
        <v>38</v>
      </c>
      <c r="AK53" s="336">
        <v>20</v>
      </c>
    </row>
    <row r="54" spans="1:37" x14ac:dyDescent="0.2">
      <c r="A54" s="342">
        <v>53</v>
      </c>
      <c r="B54" s="343">
        <v>19926</v>
      </c>
      <c r="C54" s="344">
        <v>1060</v>
      </c>
      <c r="D54" s="342"/>
      <c r="E54" s="345">
        <v>529</v>
      </c>
      <c r="F54" s="343">
        <v>531</v>
      </c>
      <c r="G54" s="344">
        <f t="shared" si="0"/>
        <v>1060</v>
      </c>
      <c r="H54" s="342">
        <f t="shared" si="1"/>
        <v>0</v>
      </c>
      <c r="I54" s="342">
        <v>53</v>
      </c>
      <c r="J54" s="346">
        <v>531</v>
      </c>
      <c r="K54" s="346">
        <f t="shared" si="3"/>
        <v>37</v>
      </c>
      <c r="L54" s="346">
        <v>53</v>
      </c>
      <c r="M54" s="346">
        <v>494</v>
      </c>
      <c r="P54" s="336">
        <v>51</v>
      </c>
      <c r="Q54" s="336">
        <v>55</v>
      </c>
      <c r="R54" s="336">
        <v>50</v>
      </c>
      <c r="S54" s="337">
        <v>48</v>
      </c>
      <c r="U54" s="336">
        <v>44</v>
      </c>
      <c r="V54" s="336">
        <v>43</v>
      </c>
      <c r="W54" s="336">
        <v>42</v>
      </c>
      <c r="X54" s="336">
        <v>41</v>
      </c>
      <c r="Y54" s="336">
        <v>40</v>
      </c>
      <c r="Z54" s="336">
        <v>38</v>
      </c>
      <c r="AA54" s="336">
        <v>32</v>
      </c>
      <c r="AB54" s="336">
        <v>30</v>
      </c>
      <c r="AC54" s="336">
        <v>27</v>
      </c>
      <c r="AD54" s="336">
        <v>20</v>
      </c>
      <c r="AE54" s="336">
        <v>16</v>
      </c>
      <c r="AF54" s="336">
        <v>12</v>
      </c>
      <c r="AG54" s="336">
        <v>8</v>
      </c>
      <c r="AH54" s="336">
        <v>8</v>
      </c>
      <c r="AI54" s="336">
        <v>5</v>
      </c>
      <c r="AJ54" s="336">
        <v>4</v>
      </c>
      <c r="AK54" s="336">
        <v>2</v>
      </c>
    </row>
    <row r="55" spans="1:37" x14ac:dyDescent="0.2">
      <c r="A55" s="342">
        <v>54</v>
      </c>
      <c r="B55" s="343">
        <v>611848</v>
      </c>
      <c r="C55" s="344">
        <v>1649</v>
      </c>
      <c r="D55" s="342"/>
      <c r="E55" s="345">
        <v>849</v>
      </c>
      <c r="F55" s="343">
        <v>800</v>
      </c>
      <c r="G55" s="344">
        <f t="shared" si="0"/>
        <v>1649</v>
      </c>
      <c r="H55" s="342">
        <f t="shared" si="1"/>
        <v>0</v>
      </c>
      <c r="I55" s="342">
        <v>54</v>
      </c>
      <c r="J55" s="346">
        <v>800</v>
      </c>
      <c r="K55" s="346">
        <f t="shared" si="3"/>
        <v>36</v>
      </c>
      <c r="L55" s="346">
        <v>54</v>
      </c>
      <c r="M55" s="346">
        <v>764</v>
      </c>
      <c r="P55" s="336">
        <v>52</v>
      </c>
      <c r="Q55" s="336">
        <v>5132</v>
      </c>
      <c r="R55" s="336">
        <v>4872</v>
      </c>
      <c r="S55" s="337">
        <v>4643</v>
      </c>
      <c r="U55" s="336">
        <v>4351</v>
      </c>
      <c r="V55" s="336">
        <v>4060</v>
      </c>
      <c r="W55" s="336">
        <v>3791</v>
      </c>
      <c r="X55" s="336">
        <v>3504</v>
      </c>
      <c r="Y55" s="336">
        <v>3219</v>
      </c>
      <c r="Z55" s="336">
        <v>2938</v>
      </c>
      <c r="AA55" s="336">
        <v>2695</v>
      </c>
      <c r="AB55" s="336">
        <v>2454</v>
      </c>
      <c r="AC55" s="336">
        <v>2213</v>
      </c>
      <c r="AD55" s="336">
        <v>1857</v>
      </c>
      <c r="AE55" s="336">
        <v>1614</v>
      </c>
      <c r="AF55" s="336">
        <v>1395</v>
      </c>
      <c r="AG55" s="336">
        <v>1101</v>
      </c>
      <c r="AH55" s="336">
        <v>844</v>
      </c>
      <c r="AI55" s="336">
        <v>629</v>
      </c>
      <c r="AJ55" s="336">
        <v>443</v>
      </c>
      <c r="AK55" s="336">
        <v>209</v>
      </c>
    </row>
    <row r="56" spans="1:37" x14ac:dyDescent="0.2">
      <c r="A56" s="342">
        <v>55</v>
      </c>
      <c r="B56" s="343">
        <v>8394</v>
      </c>
      <c r="C56" s="344">
        <v>569</v>
      </c>
      <c r="D56" s="342"/>
      <c r="E56" s="345">
        <v>245</v>
      </c>
      <c r="F56" s="343">
        <v>324</v>
      </c>
      <c r="G56" s="344">
        <f t="shared" si="0"/>
        <v>569</v>
      </c>
      <c r="H56" s="342">
        <f t="shared" si="1"/>
        <v>0</v>
      </c>
      <c r="I56" s="342">
        <v>55</v>
      </c>
      <c r="J56" s="346">
        <v>324</v>
      </c>
      <c r="K56" s="346">
        <f t="shared" si="3"/>
        <v>25</v>
      </c>
      <c r="L56" s="346">
        <v>55</v>
      </c>
      <c r="M56" s="346">
        <v>299</v>
      </c>
      <c r="P56" s="336">
        <v>53</v>
      </c>
      <c r="Q56" s="336">
        <v>531</v>
      </c>
      <c r="R56" s="336">
        <v>494</v>
      </c>
      <c r="S56" s="337">
        <v>469</v>
      </c>
      <c r="U56" s="336">
        <v>435</v>
      </c>
      <c r="V56" s="336">
        <v>409</v>
      </c>
      <c r="W56" s="336">
        <v>384</v>
      </c>
      <c r="X56" s="336">
        <v>353</v>
      </c>
      <c r="Y56" s="336">
        <v>323</v>
      </c>
      <c r="Z56" s="336">
        <v>287</v>
      </c>
      <c r="AA56" s="336">
        <v>266</v>
      </c>
      <c r="AB56" s="336">
        <v>240</v>
      </c>
      <c r="AC56" s="336">
        <v>220</v>
      </c>
      <c r="AD56" s="336">
        <v>164</v>
      </c>
      <c r="AE56" s="336">
        <v>139</v>
      </c>
      <c r="AF56" s="336">
        <v>122</v>
      </c>
      <c r="AG56" s="336">
        <v>98</v>
      </c>
      <c r="AH56" s="336">
        <v>67</v>
      </c>
      <c r="AI56" s="336">
        <v>51</v>
      </c>
      <c r="AJ56" s="336">
        <v>36</v>
      </c>
      <c r="AK56" s="336">
        <v>16</v>
      </c>
    </row>
    <row r="57" spans="1:37" x14ac:dyDescent="0.2">
      <c r="A57" s="342">
        <v>56</v>
      </c>
      <c r="B57" s="343">
        <v>255923</v>
      </c>
      <c r="C57" s="344">
        <v>14205</v>
      </c>
      <c r="D57" s="342"/>
      <c r="E57" s="345">
        <v>6732</v>
      </c>
      <c r="F57" s="343">
        <v>7473</v>
      </c>
      <c r="G57" s="344">
        <f t="shared" si="0"/>
        <v>14205</v>
      </c>
      <c r="H57" s="342">
        <f t="shared" si="1"/>
        <v>0</v>
      </c>
      <c r="I57" s="342">
        <v>56</v>
      </c>
      <c r="J57" s="346">
        <v>7473</v>
      </c>
      <c r="K57" s="346">
        <f t="shared" si="3"/>
        <v>379</v>
      </c>
      <c r="L57" s="346">
        <v>56</v>
      </c>
      <c r="M57" s="346">
        <v>7094</v>
      </c>
      <c r="P57" s="336">
        <v>54</v>
      </c>
      <c r="Q57" s="336">
        <v>800</v>
      </c>
      <c r="R57" s="336">
        <v>764</v>
      </c>
      <c r="S57" s="337">
        <v>727</v>
      </c>
      <c r="U57" s="336">
        <v>678</v>
      </c>
      <c r="V57" s="336">
        <v>625</v>
      </c>
      <c r="W57" s="336">
        <v>589</v>
      </c>
      <c r="X57" s="336">
        <v>548</v>
      </c>
      <c r="Y57" s="336">
        <v>508</v>
      </c>
      <c r="Z57" s="336">
        <v>468</v>
      </c>
      <c r="AA57" s="336">
        <v>428</v>
      </c>
      <c r="AB57" s="336">
        <v>396</v>
      </c>
      <c r="AC57" s="336">
        <v>363</v>
      </c>
      <c r="AD57" s="336">
        <v>320</v>
      </c>
      <c r="AE57" s="336">
        <v>284</v>
      </c>
      <c r="AF57" s="336">
        <v>264</v>
      </c>
      <c r="AG57" s="336">
        <v>219</v>
      </c>
      <c r="AH57" s="336">
        <v>181</v>
      </c>
      <c r="AI57" s="336">
        <v>137</v>
      </c>
      <c r="AJ57" s="336">
        <v>82</v>
      </c>
      <c r="AK57" s="336">
        <v>45</v>
      </c>
    </row>
    <row r="58" spans="1:37" x14ac:dyDescent="0.2">
      <c r="A58" s="342">
        <v>57</v>
      </c>
      <c r="B58" s="343">
        <v>20733</v>
      </c>
      <c r="C58" s="344">
        <v>1258</v>
      </c>
      <c r="D58" s="342"/>
      <c r="E58" s="345">
        <v>843</v>
      </c>
      <c r="F58" s="343">
        <v>415</v>
      </c>
      <c r="G58" s="344">
        <f t="shared" si="0"/>
        <v>1258</v>
      </c>
      <c r="H58" s="342">
        <f t="shared" si="1"/>
        <v>0</v>
      </c>
      <c r="I58" s="342">
        <v>57</v>
      </c>
      <c r="J58" s="346">
        <v>415</v>
      </c>
      <c r="K58" s="346">
        <f t="shared" si="3"/>
        <v>17</v>
      </c>
      <c r="L58" s="346">
        <v>57</v>
      </c>
      <c r="M58" s="346">
        <v>398</v>
      </c>
      <c r="P58" s="336">
        <v>55</v>
      </c>
      <c r="Q58" s="336">
        <v>324</v>
      </c>
      <c r="R58" s="336">
        <v>299</v>
      </c>
      <c r="S58" s="337">
        <v>281</v>
      </c>
      <c r="U58" s="336">
        <v>264</v>
      </c>
      <c r="V58" s="336">
        <v>249</v>
      </c>
      <c r="W58" s="336">
        <v>217</v>
      </c>
      <c r="X58" s="336">
        <v>204</v>
      </c>
      <c r="Y58" s="336">
        <v>190</v>
      </c>
      <c r="Z58" s="336">
        <v>173</v>
      </c>
      <c r="AA58" s="336">
        <v>160</v>
      </c>
      <c r="AB58" s="336">
        <v>148</v>
      </c>
      <c r="AC58" s="336">
        <v>129</v>
      </c>
      <c r="AD58" s="336">
        <v>109</v>
      </c>
      <c r="AE58" s="336">
        <v>91</v>
      </c>
      <c r="AF58" s="336">
        <v>78</v>
      </c>
      <c r="AG58" s="336">
        <v>62</v>
      </c>
      <c r="AH58" s="336">
        <v>49</v>
      </c>
      <c r="AI58" s="336">
        <v>37</v>
      </c>
      <c r="AJ58" s="336">
        <v>29</v>
      </c>
      <c r="AK58" s="336">
        <v>13</v>
      </c>
    </row>
    <row r="59" spans="1:37" x14ac:dyDescent="0.2">
      <c r="A59" s="342">
        <v>58</v>
      </c>
      <c r="B59" s="343">
        <v>7484</v>
      </c>
      <c r="C59" s="344">
        <v>1104</v>
      </c>
      <c r="D59" s="342"/>
      <c r="E59" s="345">
        <v>454</v>
      </c>
      <c r="F59" s="343">
        <v>650</v>
      </c>
      <c r="G59" s="344">
        <f t="shared" si="0"/>
        <v>1104</v>
      </c>
      <c r="H59" s="342">
        <f t="shared" si="1"/>
        <v>0</v>
      </c>
      <c r="I59" s="342">
        <v>58</v>
      </c>
      <c r="J59" s="346">
        <v>650</v>
      </c>
      <c r="K59" s="346">
        <f t="shared" si="3"/>
        <v>34</v>
      </c>
      <c r="L59" s="346">
        <v>58</v>
      </c>
      <c r="M59" s="346">
        <v>616</v>
      </c>
      <c r="P59" s="336">
        <v>56</v>
      </c>
      <c r="Q59" s="336">
        <v>7473</v>
      </c>
      <c r="R59" s="336">
        <v>7094</v>
      </c>
      <c r="S59" s="337">
        <v>6740</v>
      </c>
      <c r="U59" s="336">
        <v>6373</v>
      </c>
      <c r="V59" s="336">
        <v>5977</v>
      </c>
      <c r="W59" s="336">
        <v>5489</v>
      </c>
      <c r="X59" s="336">
        <v>5092</v>
      </c>
      <c r="Y59" s="336">
        <v>4665</v>
      </c>
      <c r="Z59" s="336">
        <v>4266</v>
      </c>
      <c r="AA59" s="336">
        <v>3835</v>
      </c>
      <c r="AB59" s="336">
        <v>3481</v>
      </c>
      <c r="AC59" s="336">
        <v>3117</v>
      </c>
      <c r="AD59" s="336">
        <v>2483</v>
      </c>
      <c r="AE59" s="336">
        <v>2235</v>
      </c>
      <c r="AF59" s="336">
        <v>1880</v>
      </c>
      <c r="AG59" s="336">
        <v>1554</v>
      </c>
      <c r="AH59" s="336">
        <v>1203</v>
      </c>
      <c r="AI59" s="336">
        <v>852</v>
      </c>
      <c r="AJ59" s="336">
        <v>554</v>
      </c>
      <c r="AK59" s="336">
        <v>273</v>
      </c>
    </row>
    <row r="60" spans="1:37" x14ac:dyDescent="0.2">
      <c r="A60" s="342">
        <v>59</v>
      </c>
      <c r="B60" s="343">
        <v>18653</v>
      </c>
      <c r="C60" s="344">
        <v>1475</v>
      </c>
      <c r="D60" s="342"/>
      <c r="E60" s="345">
        <v>1052</v>
      </c>
      <c r="F60" s="343">
        <v>423</v>
      </c>
      <c r="G60" s="344">
        <f t="shared" si="0"/>
        <v>1475</v>
      </c>
      <c r="H60" s="342">
        <f t="shared" si="1"/>
        <v>0</v>
      </c>
      <c r="I60" s="342">
        <v>59</v>
      </c>
      <c r="J60" s="346">
        <v>423</v>
      </c>
      <c r="K60" s="346">
        <f t="shared" si="3"/>
        <v>18</v>
      </c>
      <c r="L60" s="346">
        <v>59</v>
      </c>
      <c r="M60" s="346">
        <v>405</v>
      </c>
      <c r="P60" s="336">
        <v>57</v>
      </c>
      <c r="Q60" s="336">
        <v>415</v>
      </c>
      <c r="R60" s="336">
        <v>398</v>
      </c>
      <c r="S60" s="337">
        <v>372</v>
      </c>
      <c r="U60" s="336">
        <v>356</v>
      </c>
      <c r="V60" s="336">
        <v>323</v>
      </c>
      <c r="W60" s="336">
        <v>309</v>
      </c>
      <c r="X60" s="336">
        <v>281</v>
      </c>
      <c r="Y60" s="336">
        <v>266</v>
      </c>
      <c r="Z60" s="336">
        <v>252</v>
      </c>
      <c r="AA60" s="336">
        <v>233</v>
      </c>
      <c r="AB60" s="336">
        <v>213</v>
      </c>
      <c r="AC60" s="336">
        <v>192</v>
      </c>
      <c r="AD60" s="336">
        <v>146</v>
      </c>
      <c r="AE60" s="336">
        <v>138</v>
      </c>
      <c r="AF60" s="336">
        <v>122</v>
      </c>
      <c r="AG60" s="336">
        <v>98</v>
      </c>
      <c r="AH60" s="336">
        <v>81</v>
      </c>
      <c r="AI60" s="336">
        <v>70</v>
      </c>
      <c r="AJ60" s="336">
        <v>42</v>
      </c>
      <c r="AK60" s="336">
        <v>14</v>
      </c>
    </row>
    <row r="61" spans="1:37" x14ac:dyDescent="0.2">
      <c r="A61" s="342">
        <v>60</v>
      </c>
      <c r="B61" s="343">
        <v>43715</v>
      </c>
      <c r="C61" s="344">
        <v>5457</v>
      </c>
      <c r="D61" s="342"/>
      <c r="E61" s="345">
        <v>1456</v>
      </c>
      <c r="F61" s="343">
        <v>4001</v>
      </c>
      <c r="G61" s="344">
        <f t="shared" si="0"/>
        <v>5457</v>
      </c>
      <c r="H61" s="342">
        <f t="shared" si="1"/>
        <v>0</v>
      </c>
      <c r="I61" s="342">
        <v>60</v>
      </c>
      <c r="J61" s="346">
        <v>4001</v>
      </c>
      <c r="K61" s="346">
        <f t="shared" si="3"/>
        <v>240</v>
      </c>
      <c r="L61" s="346">
        <v>60</v>
      </c>
      <c r="M61" s="346">
        <v>3761</v>
      </c>
      <c r="P61" s="336">
        <v>58</v>
      </c>
      <c r="Q61" s="336">
        <v>650</v>
      </c>
      <c r="R61" s="336">
        <v>616</v>
      </c>
      <c r="S61" s="337">
        <v>582</v>
      </c>
      <c r="U61" s="336">
        <v>542</v>
      </c>
      <c r="V61" s="336">
        <v>498</v>
      </c>
      <c r="W61" s="336">
        <v>467</v>
      </c>
      <c r="X61" s="336">
        <v>439</v>
      </c>
      <c r="Y61" s="336">
        <v>395</v>
      </c>
      <c r="Z61" s="336">
        <v>380</v>
      </c>
      <c r="AA61" s="336">
        <v>328</v>
      </c>
      <c r="AB61" s="336">
        <v>273</v>
      </c>
      <c r="AC61" s="336">
        <v>236</v>
      </c>
      <c r="AD61" s="336">
        <v>193</v>
      </c>
      <c r="AE61" s="336">
        <v>148</v>
      </c>
      <c r="AF61" s="336">
        <v>121</v>
      </c>
      <c r="AG61" s="336">
        <v>96</v>
      </c>
      <c r="AH61" s="336">
        <v>71</v>
      </c>
      <c r="AI61" s="336">
        <v>56</v>
      </c>
      <c r="AJ61" s="336">
        <v>39</v>
      </c>
      <c r="AK61" s="336">
        <v>19</v>
      </c>
    </row>
    <row r="62" spans="1:37" x14ac:dyDescent="0.2">
      <c r="A62" s="342">
        <v>61</v>
      </c>
      <c r="B62" s="343">
        <v>187150</v>
      </c>
      <c r="C62" s="344">
        <v>36007</v>
      </c>
      <c r="D62" s="342"/>
      <c r="E62" s="345">
        <v>9968</v>
      </c>
      <c r="F62" s="343">
        <v>26039</v>
      </c>
      <c r="G62" s="344">
        <f t="shared" si="0"/>
        <v>36007</v>
      </c>
      <c r="H62" s="342">
        <f t="shared" si="1"/>
        <v>0</v>
      </c>
      <c r="I62" s="342">
        <v>61</v>
      </c>
      <c r="J62" s="346">
        <v>26039</v>
      </c>
      <c r="K62" s="346">
        <f t="shared" si="3"/>
        <v>1667</v>
      </c>
      <c r="L62" s="346">
        <v>61</v>
      </c>
      <c r="M62" s="346">
        <v>24372</v>
      </c>
      <c r="P62" s="336">
        <v>59</v>
      </c>
      <c r="Q62" s="336">
        <v>423</v>
      </c>
      <c r="R62" s="336">
        <v>405</v>
      </c>
      <c r="S62" s="337">
        <v>382</v>
      </c>
      <c r="U62" s="336">
        <v>357</v>
      </c>
      <c r="V62" s="336">
        <v>331</v>
      </c>
      <c r="W62" s="336">
        <v>313</v>
      </c>
      <c r="X62" s="336">
        <v>287</v>
      </c>
      <c r="Y62" s="336">
        <v>269</v>
      </c>
      <c r="Z62" s="336">
        <v>250</v>
      </c>
      <c r="AA62" s="336">
        <v>237</v>
      </c>
      <c r="AB62" s="336">
        <v>218</v>
      </c>
      <c r="AC62" s="336">
        <v>197</v>
      </c>
      <c r="AD62" s="336">
        <v>161</v>
      </c>
      <c r="AE62" s="336">
        <v>134</v>
      </c>
      <c r="AF62" s="336">
        <v>121</v>
      </c>
      <c r="AG62" s="336">
        <v>97</v>
      </c>
      <c r="AH62" s="336">
        <v>79</v>
      </c>
      <c r="AI62" s="336">
        <v>67</v>
      </c>
      <c r="AJ62" s="336">
        <v>40</v>
      </c>
      <c r="AK62" s="336">
        <v>15</v>
      </c>
    </row>
    <row r="63" spans="1:37" x14ac:dyDescent="0.2">
      <c r="A63" s="342">
        <v>62</v>
      </c>
      <c r="B63" s="343">
        <v>26998</v>
      </c>
      <c r="C63" s="344">
        <v>3478</v>
      </c>
      <c r="D63" s="342"/>
      <c r="E63" s="345">
        <v>1567</v>
      </c>
      <c r="F63" s="343">
        <v>1911</v>
      </c>
      <c r="G63" s="344">
        <f t="shared" si="0"/>
        <v>3478</v>
      </c>
      <c r="H63" s="342">
        <f t="shared" si="1"/>
        <v>0</v>
      </c>
      <c r="I63" s="342">
        <v>62</v>
      </c>
      <c r="J63" s="346">
        <v>1911</v>
      </c>
      <c r="K63" s="346">
        <f t="shared" si="3"/>
        <v>108</v>
      </c>
      <c r="L63" s="346">
        <v>62</v>
      </c>
      <c r="M63" s="346">
        <v>1803</v>
      </c>
      <c r="P63" s="336">
        <v>60</v>
      </c>
      <c r="Q63" s="336">
        <v>4001</v>
      </c>
      <c r="R63" s="336">
        <v>3761</v>
      </c>
      <c r="S63" s="337">
        <v>3525</v>
      </c>
      <c r="U63" s="336">
        <v>3346</v>
      </c>
      <c r="V63" s="336">
        <v>3064</v>
      </c>
      <c r="W63" s="336">
        <v>2817</v>
      </c>
      <c r="X63" s="336">
        <v>2596</v>
      </c>
      <c r="Y63" s="336">
        <v>2378</v>
      </c>
      <c r="Z63" s="336">
        <v>2125</v>
      </c>
      <c r="AA63" s="336">
        <v>1920</v>
      </c>
      <c r="AB63" s="336">
        <v>1715</v>
      </c>
      <c r="AC63" s="336">
        <v>1485</v>
      </c>
      <c r="AD63" s="336">
        <v>1163</v>
      </c>
      <c r="AE63" s="336">
        <v>878</v>
      </c>
      <c r="AF63" s="336">
        <v>716</v>
      </c>
      <c r="AG63" s="336">
        <v>520</v>
      </c>
      <c r="AH63" s="336">
        <v>350</v>
      </c>
      <c r="AI63" s="336">
        <v>240</v>
      </c>
      <c r="AJ63" s="336">
        <v>160</v>
      </c>
      <c r="AK63" s="336">
        <v>78</v>
      </c>
    </row>
    <row r="64" spans="1:37" x14ac:dyDescent="0.2">
      <c r="A64" s="342">
        <v>63</v>
      </c>
      <c r="B64" s="343">
        <v>1511</v>
      </c>
      <c r="C64" s="344">
        <v>534</v>
      </c>
      <c r="D64" s="342"/>
      <c r="E64" s="345">
        <v>192</v>
      </c>
      <c r="F64" s="343">
        <v>342</v>
      </c>
      <c r="G64" s="344">
        <f t="shared" si="0"/>
        <v>534</v>
      </c>
      <c r="H64" s="342">
        <f t="shared" si="1"/>
        <v>0</v>
      </c>
      <c r="I64" s="342">
        <v>63</v>
      </c>
      <c r="J64" s="346">
        <v>342</v>
      </c>
      <c r="K64" s="346">
        <f t="shared" si="3"/>
        <v>16</v>
      </c>
      <c r="L64" s="346">
        <v>63</v>
      </c>
      <c r="M64" s="346">
        <v>326</v>
      </c>
      <c r="P64" s="336">
        <v>61</v>
      </c>
      <c r="Q64" s="336">
        <v>26039</v>
      </c>
      <c r="R64" s="336">
        <v>24372</v>
      </c>
      <c r="S64" s="337">
        <v>23041</v>
      </c>
      <c r="U64" s="336">
        <v>21387</v>
      </c>
      <c r="V64" s="336">
        <v>19440</v>
      </c>
      <c r="W64" s="336">
        <v>17701</v>
      </c>
      <c r="X64" s="336">
        <v>16367</v>
      </c>
      <c r="Y64" s="336">
        <v>14885</v>
      </c>
      <c r="Z64" s="336">
        <v>13392</v>
      </c>
      <c r="AA64" s="336">
        <v>11943</v>
      </c>
      <c r="AB64" s="336">
        <v>10922</v>
      </c>
      <c r="AC64" s="336">
        <v>9749</v>
      </c>
      <c r="AD64" s="336">
        <v>7877</v>
      </c>
      <c r="AE64" s="336">
        <v>6420</v>
      </c>
      <c r="AF64" s="336">
        <v>5617</v>
      </c>
      <c r="AG64" s="336">
        <v>4664</v>
      </c>
      <c r="AH64" s="336">
        <v>3689</v>
      </c>
      <c r="AI64" s="336">
        <v>2600</v>
      </c>
      <c r="AJ64" s="336">
        <v>1761</v>
      </c>
      <c r="AK64" s="336">
        <v>869</v>
      </c>
    </row>
    <row r="65" spans="1:37" x14ac:dyDescent="0.2">
      <c r="A65" s="342">
        <v>64</v>
      </c>
      <c r="B65" s="343">
        <v>208779</v>
      </c>
      <c r="C65" s="344">
        <v>1374</v>
      </c>
      <c r="D65" s="342"/>
      <c r="E65" s="345">
        <v>310</v>
      </c>
      <c r="F65" s="343">
        <v>1064</v>
      </c>
      <c r="G65" s="344">
        <f t="shared" si="0"/>
        <v>1374</v>
      </c>
      <c r="H65" s="342">
        <f t="shared" si="1"/>
        <v>0</v>
      </c>
      <c r="I65" s="342">
        <v>64</v>
      </c>
      <c r="J65" s="346">
        <v>1064</v>
      </c>
      <c r="K65" s="346">
        <f t="shared" si="3"/>
        <v>62</v>
      </c>
      <c r="L65" s="346">
        <v>64</v>
      </c>
      <c r="M65" s="346">
        <v>1002</v>
      </c>
      <c r="P65" s="336">
        <v>62</v>
      </c>
      <c r="Q65" s="336">
        <v>1911</v>
      </c>
      <c r="R65" s="336">
        <v>1803</v>
      </c>
      <c r="S65" s="337">
        <v>1679</v>
      </c>
      <c r="U65" s="336">
        <v>1575</v>
      </c>
      <c r="V65" s="336">
        <v>1463</v>
      </c>
      <c r="W65" s="336">
        <v>1362</v>
      </c>
      <c r="X65" s="336">
        <v>1264</v>
      </c>
      <c r="Y65" s="336">
        <v>1163</v>
      </c>
      <c r="Z65" s="336">
        <v>1064</v>
      </c>
      <c r="AA65" s="336">
        <v>966</v>
      </c>
      <c r="AB65" s="336">
        <v>892</v>
      </c>
      <c r="AC65" s="336">
        <v>823</v>
      </c>
      <c r="AD65" s="336">
        <v>671</v>
      </c>
      <c r="AE65" s="336">
        <v>560</v>
      </c>
      <c r="AF65" s="336">
        <v>481</v>
      </c>
      <c r="AG65" s="336">
        <v>393</v>
      </c>
      <c r="AH65" s="336">
        <v>302</v>
      </c>
      <c r="AI65" s="336">
        <v>228</v>
      </c>
      <c r="AJ65" s="336">
        <v>143</v>
      </c>
      <c r="AK65" s="336">
        <v>64</v>
      </c>
    </row>
    <row r="66" spans="1:37" x14ac:dyDescent="0.2">
      <c r="A66" s="342">
        <v>65</v>
      </c>
      <c r="B66" s="343">
        <v>651686</v>
      </c>
      <c r="C66" s="344">
        <v>3491</v>
      </c>
      <c r="D66" s="342"/>
      <c r="E66" s="345">
        <v>874</v>
      </c>
      <c r="F66" s="343">
        <v>2617</v>
      </c>
      <c r="G66" s="344">
        <f t="shared" si="0"/>
        <v>3491</v>
      </c>
      <c r="H66" s="342">
        <f t="shared" si="1"/>
        <v>0</v>
      </c>
      <c r="I66" s="342">
        <v>65</v>
      </c>
      <c r="J66" s="346">
        <v>2617</v>
      </c>
      <c r="K66" s="346">
        <f t="shared" ref="K66:K81" si="4">J66-M66</f>
        <v>100</v>
      </c>
      <c r="L66" s="346">
        <v>65</v>
      </c>
      <c r="M66" s="346">
        <v>2517</v>
      </c>
      <c r="P66" s="336">
        <v>63</v>
      </c>
      <c r="Q66" s="336">
        <v>342</v>
      </c>
      <c r="R66" s="336">
        <v>326</v>
      </c>
      <c r="S66" s="337">
        <v>310</v>
      </c>
      <c r="U66" s="336">
        <v>287</v>
      </c>
      <c r="V66" s="336">
        <v>257</v>
      </c>
      <c r="W66" s="336">
        <v>239</v>
      </c>
      <c r="X66" s="336">
        <v>224</v>
      </c>
      <c r="Y66" s="336">
        <v>202</v>
      </c>
      <c r="Z66" s="336">
        <v>176</v>
      </c>
      <c r="AA66" s="336">
        <v>160</v>
      </c>
      <c r="AB66" s="336">
        <v>150</v>
      </c>
      <c r="AC66" s="336">
        <v>137</v>
      </c>
      <c r="AD66" s="336">
        <v>109</v>
      </c>
      <c r="AE66" s="336">
        <v>92</v>
      </c>
      <c r="AF66" s="336">
        <v>76</v>
      </c>
      <c r="AG66" s="336">
        <v>67</v>
      </c>
      <c r="AH66" s="336">
        <v>57</v>
      </c>
      <c r="AI66" s="336">
        <v>40</v>
      </c>
      <c r="AJ66" s="336">
        <v>28</v>
      </c>
      <c r="AK66" s="336">
        <v>13</v>
      </c>
    </row>
    <row r="67" spans="1:37" x14ac:dyDescent="0.2">
      <c r="A67" s="342">
        <v>66</v>
      </c>
      <c r="B67" s="343">
        <v>979410</v>
      </c>
      <c r="C67" s="344">
        <v>73017</v>
      </c>
      <c r="D67" s="342"/>
      <c r="E67" s="345">
        <v>12409</v>
      </c>
      <c r="F67" s="343">
        <v>60608</v>
      </c>
      <c r="G67" s="344">
        <f t="shared" ref="G67:G81" si="5">F67+E67</f>
        <v>73017</v>
      </c>
      <c r="H67" s="342">
        <f t="shared" ref="H67:H81" si="6">I67-A67</f>
        <v>0</v>
      </c>
      <c r="I67" s="342">
        <v>66</v>
      </c>
      <c r="J67" s="346">
        <v>60608</v>
      </c>
      <c r="K67" s="346">
        <f t="shared" si="4"/>
        <v>3141</v>
      </c>
      <c r="L67" s="346">
        <v>66</v>
      </c>
      <c r="M67" s="346">
        <v>57467</v>
      </c>
      <c r="P67" s="336">
        <v>64</v>
      </c>
      <c r="Q67" s="336">
        <v>1064</v>
      </c>
      <c r="R67" s="336">
        <v>1002</v>
      </c>
      <c r="S67" s="337">
        <v>940</v>
      </c>
      <c r="U67" s="336">
        <v>876</v>
      </c>
      <c r="V67" s="336">
        <v>812</v>
      </c>
      <c r="W67" s="336">
        <v>740</v>
      </c>
      <c r="X67" s="336">
        <v>690</v>
      </c>
      <c r="Y67" s="336">
        <v>653</v>
      </c>
      <c r="Z67" s="336">
        <v>604</v>
      </c>
      <c r="AA67" s="336">
        <v>556</v>
      </c>
      <c r="AB67" s="336">
        <v>526</v>
      </c>
      <c r="AC67" s="336">
        <v>477</v>
      </c>
      <c r="AD67" s="336">
        <v>416</v>
      </c>
      <c r="AE67" s="336">
        <v>352</v>
      </c>
      <c r="AF67" s="336">
        <v>313</v>
      </c>
      <c r="AG67" s="336">
        <v>280</v>
      </c>
      <c r="AH67" s="336">
        <v>220</v>
      </c>
      <c r="AI67" s="336">
        <v>157</v>
      </c>
      <c r="AJ67" s="336">
        <v>115</v>
      </c>
      <c r="AK67" s="336">
        <v>53</v>
      </c>
    </row>
    <row r="68" spans="1:37" x14ac:dyDescent="0.2">
      <c r="A68" s="342">
        <v>67</v>
      </c>
      <c r="B68" s="343">
        <v>1548</v>
      </c>
      <c r="C68" s="344">
        <v>1289</v>
      </c>
      <c r="D68" s="342"/>
      <c r="E68" s="345">
        <v>527</v>
      </c>
      <c r="F68" s="343">
        <v>762</v>
      </c>
      <c r="G68" s="344">
        <f t="shared" si="5"/>
        <v>1289</v>
      </c>
      <c r="H68" s="342">
        <f t="shared" si="6"/>
        <v>0</v>
      </c>
      <c r="I68" s="342">
        <v>67</v>
      </c>
      <c r="J68" s="346">
        <v>762</v>
      </c>
      <c r="K68" s="346">
        <f t="shared" si="4"/>
        <v>29</v>
      </c>
      <c r="L68" s="346">
        <v>67</v>
      </c>
      <c r="M68" s="346">
        <v>733</v>
      </c>
      <c r="P68" s="336">
        <v>65</v>
      </c>
      <c r="Q68" s="336">
        <v>2617</v>
      </c>
      <c r="R68" s="336">
        <v>2517</v>
      </c>
      <c r="S68" s="337">
        <v>2380</v>
      </c>
      <c r="U68" s="336">
        <v>2185</v>
      </c>
      <c r="V68" s="336">
        <v>1970</v>
      </c>
      <c r="W68" s="336">
        <v>1818</v>
      </c>
      <c r="X68" s="336">
        <v>1696</v>
      </c>
      <c r="Y68" s="336">
        <v>1512</v>
      </c>
      <c r="Z68" s="336">
        <v>1351</v>
      </c>
      <c r="AA68" s="336">
        <v>1242</v>
      </c>
      <c r="AB68" s="336">
        <v>1126</v>
      </c>
      <c r="AC68" s="336">
        <v>989</v>
      </c>
      <c r="AD68" s="336">
        <v>789</v>
      </c>
      <c r="AE68" s="336">
        <v>704</v>
      </c>
      <c r="AF68" s="336">
        <v>611</v>
      </c>
      <c r="AG68" s="336">
        <v>496</v>
      </c>
      <c r="AH68" s="336">
        <v>379</v>
      </c>
      <c r="AI68" s="336">
        <v>292</v>
      </c>
      <c r="AJ68" s="336">
        <v>212</v>
      </c>
      <c r="AK68" s="336">
        <v>105</v>
      </c>
    </row>
    <row r="69" spans="1:37" x14ac:dyDescent="0.2">
      <c r="A69" s="342">
        <v>68</v>
      </c>
      <c r="B69" s="343">
        <v>2306</v>
      </c>
      <c r="C69" s="344">
        <v>777</v>
      </c>
      <c r="D69" s="342"/>
      <c r="E69" s="345">
        <v>263</v>
      </c>
      <c r="F69" s="343">
        <v>514</v>
      </c>
      <c r="G69" s="344">
        <f t="shared" si="5"/>
        <v>777</v>
      </c>
      <c r="H69" s="342">
        <f t="shared" si="6"/>
        <v>0</v>
      </c>
      <c r="I69" s="342">
        <v>68</v>
      </c>
      <c r="J69" s="346">
        <v>514</v>
      </c>
      <c r="K69" s="346">
        <f t="shared" si="4"/>
        <v>32</v>
      </c>
      <c r="L69" s="346">
        <v>68</v>
      </c>
      <c r="M69" s="346">
        <v>482</v>
      </c>
      <c r="P69" s="336">
        <v>66</v>
      </c>
      <c r="Q69" s="336">
        <v>60608</v>
      </c>
      <c r="R69" s="336">
        <v>57467</v>
      </c>
      <c r="S69" s="337">
        <v>54255</v>
      </c>
      <c r="U69" s="336">
        <v>51174</v>
      </c>
      <c r="V69" s="336">
        <v>47655</v>
      </c>
      <c r="W69" s="336">
        <v>43801</v>
      </c>
      <c r="X69" s="336">
        <v>40184</v>
      </c>
      <c r="Y69" s="336">
        <v>36943</v>
      </c>
      <c r="Z69" s="336">
        <v>33326</v>
      </c>
      <c r="AA69" s="336">
        <v>29954</v>
      </c>
      <c r="AB69" s="336">
        <v>26614</v>
      </c>
      <c r="AC69" s="336">
        <v>23668</v>
      </c>
      <c r="AD69" s="336">
        <v>18681</v>
      </c>
      <c r="AE69" s="336">
        <v>15747</v>
      </c>
      <c r="AF69" s="336">
        <v>13560</v>
      </c>
      <c r="AG69" s="336">
        <v>11373</v>
      </c>
      <c r="AH69" s="336">
        <v>9080</v>
      </c>
      <c r="AI69" s="336">
        <v>6597</v>
      </c>
      <c r="AJ69" s="336">
        <v>4613</v>
      </c>
      <c r="AK69" s="336">
        <v>2326</v>
      </c>
    </row>
    <row r="70" spans="1:37" x14ac:dyDescent="0.2">
      <c r="A70" s="342">
        <v>69</v>
      </c>
      <c r="B70" s="343">
        <v>2615</v>
      </c>
      <c r="C70" s="343">
        <v>581</v>
      </c>
      <c r="D70" s="343"/>
      <c r="E70" s="345">
        <v>243</v>
      </c>
      <c r="F70" s="343">
        <v>338</v>
      </c>
      <c r="G70" s="343">
        <f t="shared" si="5"/>
        <v>581</v>
      </c>
      <c r="H70" s="342">
        <f t="shared" si="6"/>
        <v>0</v>
      </c>
      <c r="I70" s="343">
        <v>69</v>
      </c>
      <c r="J70" s="346">
        <v>338</v>
      </c>
      <c r="K70" s="346">
        <f t="shared" si="4"/>
        <v>13</v>
      </c>
      <c r="L70" s="346">
        <v>69</v>
      </c>
      <c r="M70" s="346">
        <v>325</v>
      </c>
      <c r="P70" s="336">
        <v>67</v>
      </c>
      <c r="Q70" s="336">
        <v>762</v>
      </c>
      <c r="R70" s="336">
        <v>733</v>
      </c>
      <c r="S70" s="337">
        <v>684</v>
      </c>
      <c r="U70" s="336">
        <v>638</v>
      </c>
      <c r="V70" s="336">
        <v>601</v>
      </c>
      <c r="W70" s="336">
        <v>559</v>
      </c>
      <c r="X70" s="336">
        <v>525</v>
      </c>
      <c r="Y70" s="336">
        <v>478</v>
      </c>
      <c r="Z70" s="336">
        <v>445</v>
      </c>
      <c r="AA70" s="336">
        <v>412</v>
      </c>
      <c r="AB70" s="336">
        <v>382</v>
      </c>
      <c r="AC70" s="336">
        <v>342</v>
      </c>
      <c r="AD70" s="336">
        <v>273</v>
      </c>
      <c r="AE70" s="336">
        <v>246</v>
      </c>
      <c r="AF70" s="336">
        <v>208</v>
      </c>
      <c r="AG70" s="336">
        <v>168</v>
      </c>
      <c r="AH70" s="336">
        <v>127</v>
      </c>
      <c r="AI70" s="336">
        <v>97</v>
      </c>
      <c r="AJ70" s="336">
        <v>65</v>
      </c>
      <c r="AK70" s="336">
        <v>25</v>
      </c>
    </row>
    <row r="71" spans="1:37" x14ac:dyDescent="0.2">
      <c r="A71" s="342">
        <v>70</v>
      </c>
      <c r="B71" s="343">
        <v>17457</v>
      </c>
      <c r="C71" s="343">
        <v>2029</v>
      </c>
      <c r="D71" s="343"/>
      <c r="E71" s="345"/>
      <c r="F71" s="343">
        <v>2029</v>
      </c>
      <c r="G71" s="343">
        <f>F71+E71</f>
        <v>2029</v>
      </c>
      <c r="H71" s="342">
        <f t="shared" si="6"/>
        <v>0</v>
      </c>
      <c r="I71" s="343">
        <v>70</v>
      </c>
      <c r="J71" s="346">
        <v>2029</v>
      </c>
      <c r="K71" s="346">
        <f t="shared" si="4"/>
        <v>109</v>
      </c>
      <c r="L71" s="346">
        <v>70</v>
      </c>
      <c r="M71" s="346">
        <v>1920</v>
      </c>
      <c r="P71" s="336">
        <v>68</v>
      </c>
      <c r="Q71" s="336">
        <v>514</v>
      </c>
      <c r="R71" s="336">
        <v>482</v>
      </c>
      <c r="S71" s="337">
        <v>448</v>
      </c>
      <c r="U71" s="336">
        <v>425</v>
      </c>
      <c r="V71" s="336">
        <v>400</v>
      </c>
      <c r="W71" s="336">
        <v>377</v>
      </c>
      <c r="X71" s="336">
        <v>355</v>
      </c>
      <c r="Y71" s="336">
        <v>333</v>
      </c>
      <c r="Z71" s="336">
        <v>304</v>
      </c>
      <c r="AA71" s="336">
        <v>277</v>
      </c>
      <c r="AB71" s="336">
        <v>257</v>
      </c>
      <c r="AC71" s="336">
        <v>233</v>
      </c>
      <c r="AD71" s="336">
        <v>195</v>
      </c>
      <c r="AE71" s="336">
        <v>169</v>
      </c>
      <c r="AF71" s="336">
        <v>150</v>
      </c>
      <c r="AG71" s="336">
        <v>122</v>
      </c>
      <c r="AH71" s="336">
        <v>98</v>
      </c>
      <c r="AI71" s="336">
        <v>64</v>
      </c>
      <c r="AJ71" s="336">
        <v>40</v>
      </c>
      <c r="AK71" s="336">
        <v>26</v>
      </c>
    </row>
    <row r="72" spans="1:37" x14ac:dyDescent="0.2">
      <c r="A72" s="342">
        <v>71</v>
      </c>
      <c r="B72" s="343">
        <v>4121</v>
      </c>
      <c r="C72" s="343">
        <v>526</v>
      </c>
      <c r="D72" s="343"/>
      <c r="E72" s="345"/>
      <c r="F72" s="343">
        <v>526</v>
      </c>
      <c r="G72" s="343">
        <f t="shared" si="5"/>
        <v>526</v>
      </c>
      <c r="H72" s="342">
        <f t="shared" si="6"/>
        <v>0</v>
      </c>
      <c r="I72" s="343">
        <v>71</v>
      </c>
      <c r="J72" s="346">
        <v>526</v>
      </c>
      <c r="K72" s="346">
        <f t="shared" si="4"/>
        <v>21</v>
      </c>
      <c r="L72" s="346">
        <v>71</v>
      </c>
      <c r="M72" s="346">
        <v>505</v>
      </c>
      <c r="P72" s="336">
        <v>69</v>
      </c>
      <c r="Q72" s="336">
        <v>338</v>
      </c>
      <c r="R72" s="336">
        <v>325</v>
      </c>
      <c r="S72" s="337">
        <v>304</v>
      </c>
      <c r="U72" s="336">
        <v>287</v>
      </c>
      <c r="V72" s="336">
        <v>268</v>
      </c>
      <c r="W72" s="336">
        <v>241</v>
      </c>
      <c r="X72" s="336">
        <v>219</v>
      </c>
      <c r="Y72" s="336">
        <v>196</v>
      </c>
      <c r="Z72" s="336">
        <v>178</v>
      </c>
      <c r="AA72" s="336">
        <v>165</v>
      </c>
      <c r="AB72" s="336">
        <v>155</v>
      </c>
      <c r="AC72" s="336">
        <v>140</v>
      </c>
      <c r="AD72" s="336">
        <v>109</v>
      </c>
      <c r="AE72" s="336">
        <v>92</v>
      </c>
      <c r="AF72" s="336">
        <v>86</v>
      </c>
      <c r="AG72" s="336">
        <v>71</v>
      </c>
      <c r="AH72" s="336">
        <v>57</v>
      </c>
      <c r="AI72" s="336">
        <v>44</v>
      </c>
      <c r="AJ72" s="336">
        <v>28</v>
      </c>
      <c r="AK72" s="336">
        <v>13</v>
      </c>
    </row>
    <row r="73" spans="1:37" x14ac:dyDescent="0.2">
      <c r="A73" s="342">
        <v>72</v>
      </c>
      <c r="B73" s="343">
        <v>3336</v>
      </c>
      <c r="C73" s="343">
        <v>668</v>
      </c>
      <c r="D73" s="343"/>
      <c r="E73" s="345"/>
      <c r="F73" s="343">
        <v>668</v>
      </c>
      <c r="G73" s="343">
        <f t="shared" si="5"/>
        <v>668</v>
      </c>
      <c r="H73" s="342">
        <f t="shared" si="6"/>
        <v>0</v>
      </c>
      <c r="I73" s="343">
        <v>72</v>
      </c>
      <c r="J73" s="346">
        <v>668</v>
      </c>
      <c r="K73" s="346">
        <f t="shared" si="4"/>
        <v>38</v>
      </c>
      <c r="L73" s="346">
        <v>72</v>
      </c>
      <c r="M73" s="346">
        <v>630</v>
      </c>
      <c r="P73" s="336">
        <v>70</v>
      </c>
      <c r="Q73" s="336">
        <v>2029</v>
      </c>
      <c r="R73" s="336">
        <v>1920</v>
      </c>
      <c r="S73" s="337">
        <v>1787</v>
      </c>
      <c r="U73" s="336">
        <v>1682</v>
      </c>
      <c r="V73" s="336">
        <v>1551</v>
      </c>
      <c r="W73" s="336">
        <v>1441</v>
      </c>
      <c r="X73" s="336">
        <v>1306</v>
      </c>
      <c r="Y73" s="336">
        <v>1223</v>
      </c>
      <c r="Z73" s="336">
        <v>1104</v>
      </c>
      <c r="AA73" s="336">
        <v>991</v>
      </c>
      <c r="AB73" s="336">
        <v>883</v>
      </c>
      <c r="AC73" s="336">
        <v>762</v>
      </c>
      <c r="AD73" s="336">
        <v>593</v>
      </c>
      <c r="AE73" s="336">
        <v>452</v>
      </c>
      <c r="AF73" s="336">
        <v>309</v>
      </c>
      <c r="AG73" s="336">
        <v>152</v>
      </c>
    </row>
    <row r="74" spans="1:37" x14ac:dyDescent="0.2">
      <c r="A74" s="342">
        <v>73</v>
      </c>
      <c r="B74" s="343">
        <v>318</v>
      </c>
      <c r="C74" s="343">
        <v>45</v>
      </c>
      <c r="D74" s="343"/>
      <c r="E74" s="345"/>
      <c r="F74" s="343">
        <v>45</v>
      </c>
      <c r="G74" s="343">
        <f t="shared" si="5"/>
        <v>45</v>
      </c>
      <c r="H74" s="342">
        <f>I74-A74</f>
        <v>0</v>
      </c>
      <c r="I74" s="343">
        <v>73</v>
      </c>
      <c r="J74" s="346">
        <v>45</v>
      </c>
      <c r="K74" s="346">
        <f t="shared" si="4"/>
        <v>2</v>
      </c>
      <c r="L74" s="346">
        <v>73</v>
      </c>
      <c r="M74" s="346">
        <v>43</v>
      </c>
      <c r="P74" s="336">
        <v>71</v>
      </c>
      <c r="Q74" s="336">
        <v>526</v>
      </c>
      <c r="R74" s="336">
        <v>505</v>
      </c>
      <c r="S74" s="337">
        <v>473</v>
      </c>
      <c r="U74" s="336">
        <v>458</v>
      </c>
      <c r="V74" s="336">
        <v>429</v>
      </c>
      <c r="W74" s="336">
        <v>412</v>
      </c>
      <c r="X74" s="336">
        <v>366</v>
      </c>
      <c r="Y74" s="336">
        <v>337</v>
      </c>
      <c r="Z74" s="336">
        <v>300</v>
      </c>
      <c r="AA74" s="336">
        <v>258</v>
      </c>
      <c r="AB74" s="336">
        <v>220</v>
      </c>
      <c r="AC74" s="336">
        <v>191</v>
      </c>
      <c r="AD74" s="336">
        <v>132</v>
      </c>
      <c r="AE74" s="336">
        <v>112</v>
      </c>
      <c r="AF74" s="336">
        <v>81</v>
      </c>
      <c r="AG74" s="336">
        <v>47</v>
      </c>
    </row>
    <row r="75" spans="1:37" x14ac:dyDescent="0.2">
      <c r="A75" s="342">
        <v>74</v>
      </c>
      <c r="B75" s="343">
        <v>4448</v>
      </c>
      <c r="C75" s="343">
        <v>560</v>
      </c>
      <c r="D75" s="343"/>
      <c r="E75" s="345"/>
      <c r="F75" s="343">
        <v>560</v>
      </c>
      <c r="G75" s="343">
        <f t="shared" si="5"/>
        <v>560</v>
      </c>
      <c r="H75" s="342">
        <f t="shared" si="6"/>
        <v>0</v>
      </c>
      <c r="I75" s="343">
        <v>74</v>
      </c>
      <c r="J75" s="346">
        <v>560</v>
      </c>
      <c r="K75" s="346">
        <f t="shared" si="4"/>
        <v>42</v>
      </c>
      <c r="L75" s="346">
        <v>74</v>
      </c>
      <c r="M75" s="346">
        <v>518</v>
      </c>
      <c r="P75" s="336">
        <v>72</v>
      </c>
      <c r="Q75" s="336">
        <v>668</v>
      </c>
      <c r="R75" s="336">
        <v>630</v>
      </c>
      <c r="S75" s="337">
        <v>594</v>
      </c>
      <c r="U75" s="336">
        <v>565</v>
      </c>
      <c r="V75" s="336">
        <v>534</v>
      </c>
      <c r="W75" s="336">
        <v>496</v>
      </c>
      <c r="X75" s="336">
        <v>467</v>
      </c>
      <c r="Y75" s="336">
        <v>433</v>
      </c>
      <c r="Z75" s="336">
        <v>397</v>
      </c>
      <c r="AA75" s="336">
        <v>355</v>
      </c>
      <c r="AB75" s="336">
        <v>324</v>
      </c>
      <c r="AC75" s="336">
        <v>284</v>
      </c>
      <c r="AD75" s="336">
        <v>206</v>
      </c>
      <c r="AE75" s="336">
        <v>187</v>
      </c>
      <c r="AF75" s="336">
        <v>147</v>
      </c>
      <c r="AG75" s="336">
        <v>74</v>
      </c>
    </row>
    <row r="76" spans="1:37" x14ac:dyDescent="0.2">
      <c r="A76" s="342">
        <v>75</v>
      </c>
      <c r="B76" s="343">
        <v>16422</v>
      </c>
      <c r="C76" s="343">
        <v>15209</v>
      </c>
      <c r="D76" s="343"/>
      <c r="E76" s="345"/>
      <c r="F76" s="343">
        <v>15209</v>
      </c>
      <c r="G76" s="343">
        <f t="shared" si="5"/>
        <v>15209</v>
      </c>
      <c r="H76" s="342">
        <f t="shared" si="6"/>
        <v>0</v>
      </c>
      <c r="I76" s="343">
        <v>75</v>
      </c>
      <c r="J76" s="346">
        <v>15209</v>
      </c>
      <c r="K76" s="346">
        <f t="shared" si="4"/>
        <v>795</v>
      </c>
      <c r="L76" s="346">
        <v>75</v>
      </c>
      <c r="M76" s="346">
        <v>14414</v>
      </c>
      <c r="P76" s="336">
        <v>73</v>
      </c>
      <c r="Q76" s="336">
        <v>45</v>
      </c>
      <c r="R76" s="336">
        <v>43</v>
      </c>
      <c r="S76" s="337">
        <v>41</v>
      </c>
      <c r="U76" s="336">
        <v>38</v>
      </c>
      <c r="V76" s="336">
        <v>33</v>
      </c>
      <c r="W76" s="336">
        <v>31</v>
      </c>
      <c r="X76" s="336">
        <v>28</v>
      </c>
      <c r="Y76" s="336">
        <v>26</v>
      </c>
      <c r="Z76" s="336">
        <v>22</v>
      </c>
      <c r="AA76" s="336">
        <v>20</v>
      </c>
      <c r="AB76" s="336">
        <v>17</v>
      </c>
      <c r="AC76" s="336">
        <v>14</v>
      </c>
      <c r="AD76" s="336">
        <v>9</v>
      </c>
      <c r="AE76" s="336">
        <v>8</v>
      </c>
      <c r="AF76" s="336">
        <v>7</v>
      </c>
      <c r="AG76" s="336">
        <v>6</v>
      </c>
    </row>
    <row r="77" spans="1:37" x14ac:dyDescent="0.2">
      <c r="A77" s="342">
        <v>76</v>
      </c>
      <c r="B77" s="343">
        <v>389961</v>
      </c>
      <c r="C77" s="343">
        <v>63210</v>
      </c>
      <c r="D77" s="343"/>
      <c r="E77" s="345"/>
      <c r="F77" s="343">
        <v>63210</v>
      </c>
      <c r="G77" s="343">
        <f t="shared" si="5"/>
        <v>63210</v>
      </c>
      <c r="H77" s="342">
        <f t="shared" si="6"/>
        <v>0</v>
      </c>
      <c r="I77" s="343">
        <v>76</v>
      </c>
      <c r="J77" s="346">
        <v>63210</v>
      </c>
      <c r="K77" s="346">
        <f t="shared" si="4"/>
        <v>2863</v>
      </c>
      <c r="L77" s="346">
        <v>76</v>
      </c>
      <c r="M77" s="346">
        <v>60347</v>
      </c>
      <c r="P77" s="336">
        <v>74</v>
      </c>
      <c r="Q77" s="336">
        <v>560</v>
      </c>
      <c r="R77" s="336">
        <v>518</v>
      </c>
      <c r="S77" s="337">
        <v>474</v>
      </c>
      <c r="U77" s="336">
        <v>441</v>
      </c>
      <c r="V77" s="336">
        <v>401</v>
      </c>
      <c r="W77" s="336">
        <v>370</v>
      </c>
      <c r="X77" s="336">
        <v>335</v>
      </c>
      <c r="Y77" s="336">
        <v>293</v>
      </c>
      <c r="Z77" s="336">
        <v>258</v>
      </c>
      <c r="AA77" s="336">
        <v>231</v>
      </c>
      <c r="AB77" s="336">
        <v>205</v>
      </c>
      <c r="AC77" s="336">
        <v>172</v>
      </c>
      <c r="AD77" s="336">
        <v>126</v>
      </c>
      <c r="AE77" s="336">
        <v>98</v>
      </c>
      <c r="AF77" s="336">
        <v>65</v>
      </c>
      <c r="AG77" s="336">
        <v>34</v>
      </c>
    </row>
    <row r="78" spans="1:37" x14ac:dyDescent="0.2">
      <c r="A78" s="342">
        <v>77</v>
      </c>
      <c r="B78" s="343">
        <v>356</v>
      </c>
      <c r="C78" s="343">
        <v>117</v>
      </c>
      <c r="D78" s="343"/>
      <c r="E78" s="345"/>
      <c r="F78" s="343">
        <v>117</v>
      </c>
      <c r="G78" s="343">
        <f t="shared" si="5"/>
        <v>117</v>
      </c>
      <c r="H78" s="342">
        <f t="shared" si="6"/>
        <v>0</v>
      </c>
      <c r="I78" s="343">
        <v>77</v>
      </c>
      <c r="J78" s="346">
        <v>117</v>
      </c>
      <c r="K78" s="346">
        <f t="shared" si="4"/>
        <v>10</v>
      </c>
      <c r="L78" s="346">
        <v>77</v>
      </c>
      <c r="M78" s="346">
        <v>107</v>
      </c>
      <c r="P78" s="336">
        <v>75</v>
      </c>
      <c r="Q78" s="336">
        <v>15209</v>
      </c>
      <c r="R78" s="336">
        <v>14414</v>
      </c>
      <c r="S78" s="337">
        <v>13708</v>
      </c>
      <c r="U78" s="336">
        <v>12922</v>
      </c>
      <c r="V78" s="336">
        <v>12062</v>
      </c>
      <c r="W78" s="336">
        <v>11306</v>
      </c>
      <c r="X78" s="336">
        <v>10639</v>
      </c>
      <c r="Y78" s="336">
        <v>10046</v>
      </c>
      <c r="Z78" s="336">
        <v>9333</v>
      </c>
      <c r="AA78" s="336">
        <v>8669</v>
      </c>
      <c r="AB78" s="336">
        <v>8089</v>
      </c>
      <c r="AC78" s="336">
        <v>7380</v>
      </c>
      <c r="AD78" s="336">
        <v>5993</v>
      </c>
      <c r="AE78" s="336">
        <v>5098</v>
      </c>
      <c r="AF78" s="336">
        <v>4377</v>
      </c>
      <c r="AG78" s="336">
        <v>3331</v>
      </c>
    </row>
    <row r="79" spans="1:37" x14ac:dyDescent="0.2">
      <c r="A79" s="342">
        <v>78</v>
      </c>
      <c r="B79" s="343">
        <v>8671</v>
      </c>
      <c r="C79" s="343">
        <v>2441</v>
      </c>
      <c r="D79" s="343"/>
      <c r="E79" s="345"/>
      <c r="F79" s="343">
        <v>2441</v>
      </c>
      <c r="G79" s="343">
        <f t="shared" si="5"/>
        <v>2441</v>
      </c>
      <c r="H79" s="342">
        <f t="shared" si="6"/>
        <v>0</v>
      </c>
      <c r="I79" s="343">
        <v>78</v>
      </c>
      <c r="J79" s="346">
        <v>2441</v>
      </c>
      <c r="K79" s="346">
        <f t="shared" si="4"/>
        <v>95</v>
      </c>
      <c r="L79" s="346">
        <v>78</v>
      </c>
      <c r="M79" s="346">
        <v>2346</v>
      </c>
      <c r="P79" s="336">
        <v>76</v>
      </c>
      <c r="Q79" s="336">
        <v>63210</v>
      </c>
      <c r="R79" s="336">
        <v>60347</v>
      </c>
      <c r="S79" s="337">
        <v>57310</v>
      </c>
      <c r="U79" s="336">
        <v>54511</v>
      </c>
      <c r="V79" s="336">
        <v>50998</v>
      </c>
      <c r="W79" s="336">
        <v>47482</v>
      </c>
      <c r="X79" s="336">
        <v>44125</v>
      </c>
      <c r="Y79" s="336">
        <v>40998</v>
      </c>
      <c r="Z79" s="336">
        <v>37555</v>
      </c>
      <c r="AA79" s="336">
        <v>33985</v>
      </c>
      <c r="AB79" s="336">
        <v>30393</v>
      </c>
      <c r="AC79" s="336">
        <v>27035</v>
      </c>
      <c r="AD79" s="336">
        <v>21258</v>
      </c>
      <c r="AE79" s="336">
        <v>16467</v>
      </c>
      <c r="AF79" s="336">
        <v>12642</v>
      </c>
      <c r="AG79" s="336">
        <v>6960</v>
      </c>
    </row>
    <row r="80" spans="1:37" x14ac:dyDescent="0.2">
      <c r="A80" s="342">
        <v>79</v>
      </c>
      <c r="B80" s="343">
        <v>3136</v>
      </c>
      <c r="C80" s="343">
        <v>297</v>
      </c>
      <c r="D80" s="343"/>
      <c r="E80" s="345"/>
      <c r="F80" s="343">
        <v>297</v>
      </c>
      <c r="G80" s="343">
        <f t="shared" si="5"/>
        <v>297</v>
      </c>
      <c r="H80" s="342">
        <f t="shared" si="6"/>
        <v>0</v>
      </c>
      <c r="I80" s="343">
        <v>79</v>
      </c>
      <c r="J80" s="346">
        <v>297</v>
      </c>
      <c r="K80" s="346">
        <f t="shared" si="4"/>
        <v>13</v>
      </c>
      <c r="L80" s="346">
        <v>79</v>
      </c>
      <c r="M80" s="346">
        <v>284</v>
      </c>
      <c r="P80" s="336">
        <v>77</v>
      </c>
      <c r="Q80" s="336">
        <v>117</v>
      </c>
      <c r="R80" s="336">
        <v>107</v>
      </c>
      <c r="S80" s="337">
        <v>99</v>
      </c>
      <c r="U80" s="336">
        <v>84</v>
      </c>
      <c r="V80" s="336">
        <v>72</v>
      </c>
      <c r="W80" s="336">
        <v>63</v>
      </c>
      <c r="X80" s="336">
        <v>55</v>
      </c>
      <c r="Y80" s="336">
        <v>46</v>
      </c>
      <c r="Z80" s="336">
        <v>40</v>
      </c>
      <c r="AA80" s="336">
        <v>29</v>
      </c>
      <c r="AB80" s="336">
        <v>23</v>
      </c>
      <c r="AC80" s="336">
        <v>18</v>
      </c>
      <c r="AD80" s="336">
        <v>12</v>
      </c>
      <c r="AE80" s="336">
        <v>9</v>
      </c>
      <c r="AF80" s="336">
        <v>8</v>
      </c>
      <c r="AG80" s="336">
        <v>4</v>
      </c>
    </row>
    <row r="81" spans="1:33" x14ac:dyDescent="0.2">
      <c r="A81" s="342">
        <v>80</v>
      </c>
      <c r="B81" s="343">
        <v>81320</v>
      </c>
      <c r="C81" s="343">
        <v>18689</v>
      </c>
      <c r="D81" s="343"/>
      <c r="E81" s="345"/>
      <c r="F81" s="343">
        <v>18689</v>
      </c>
      <c r="G81" s="343">
        <f t="shared" si="5"/>
        <v>18689</v>
      </c>
      <c r="H81" s="342">
        <f t="shared" si="6"/>
        <v>0</v>
      </c>
      <c r="I81" s="343">
        <v>80</v>
      </c>
      <c r="J81" s="346">
        <v>18689</v>
      </c>
      <c r="K81" s="346">
        <f t="shared" si="4"/>
        <v>1462</v>
      </c>
      <c r="L81" s="346">
        <v>80</v>
      </c>
      <c r="M81" s="346">
        <v>17227</v>
      </c>
      <c r="P81" s="336">
        <v>78</v>
      </c>
      <c r="Q81" s="336">
        <v>2441</v>
      </c>
      <c r="R81" s="336">
        <v>2346</v>
      </c>
      <c r="S81" s="337">
        <v>2243</v>
      </c>
      <c r="U81" s="336">
        <v>2133</v>
      </c>
      <c r="V81" s="336">
        <v>2003</v>
      </c>
      <c r="W81" s="336">
        <v>1903</v>
      </c>
      <c r="X81" s="336">
        <v>1793</v>
      </c>
      <c r="Y81" s="336">
        <v>1694</v>
      </c>
      <c r="Z81" s="336">
        <v>1602</v>
      </c>
      <c r="AA81" s="336">
        <v>1504</v>
      </c>
      <c r="AB81" s="336">
        <v>1398</v>
      </c>
      <c r="AC81" s="336">
        <v>1297</v>
      </c>
      <c r="AD81" s="336">
        <v>1098</v>
      </c>
      <c r="AE81" s="336">
        <v>954</v>
      </c>
      <c r="AF81" s="336">
        <v>795</v>
      </c>
      <c r="AG81" s="336">
        <v>528</v>
      </c>
    </row>
    <row r="82" spans="1:33" x14ac:dyDescent="0.2">
      <c r="P82" s="336">
        <v>79</v>
      </c>
      <c r="Q82" s="336">
        <v>297</v>
      </c>
      <c r="R82" s="336">
        <v>284</v>
      </c>
      <c r="S82" s="337">
        <v>273</v>
      </c>
      <c r="U82" s="336">
        <v>259</v>
      </c>
      <c r="V82" s="336">
        <v>244</v>
      </c>
      <c r="W82" s="336">
        <v>222</v>
      </c>
      <c r="X82" s="336">
        <v>206</v>
      </c>
      <c r="Y82" s="336">
        <v>179</v>
      </c>
      <c r="Z82" s="336">
        <v>167</v>
      </c>
      <c r="AA82" s="336">
        <v>154</v>
      </c>
      <c r="AB82" s="336">
        <v>137</v>
      </c>
      <c r="AC82" s="336">
        <v>116</v>
      </c>
      <c r="AD82" s="336">
        <v>86</v>
      </c>
      <c r="AE82" s="336">
        <v>78</v>
      </c>
      <c r="AF82" s="336">
        <v>61</v>
      </c>
      <c r="AG82" s="336">
        <v>40</v>
      </c>
    </row>
    <row r="83" spans="1:33" x14ac:dyDescent="0.2">
      <c r="P83" s="336">
        <v>80</v>
      </c>
      <c r="Q83" s="336">
        <v>18689</v>
      </c>
      <c r="R83" s="336">
        <v>17227</v>
      </c>
      <c r="S83" s="337">
        <v>15943</v>
      </c>
      <c r="U83" s="336">
        <v>14683</v>
      </c>
      <c r="V83" s="336">
        <v>13167</v>
      </c>
      <c r="W83" s="336">
        <v>11703</v>
      </c>
      <c r="X83" s="336">
        <v>10451</v>
      </c>
      <c r="Y83" s="336">
        <v>9152</v>
      </c>
      <c r="Z83" s="336">
        <v>7975</v>
      </c>
      <c r="AA83" s="336">
        <v>6822</v>
      </c>
      <c r="AB83" s="336">
        <v>5822</v>
      </c>
      <c r="AC83" s="336">
        <v>4686</v>
      </c>
      <c r="AD83" s="336">
        <v>3327</v>
      </c>
      <c r="AE83" s="336">
        <v>2072</v>
      </c>
      <c r="AF83" s="336">
        <v>1346</v>
      </c>
      <c r="AG83" s="336">
        <v>619</v>
      </c>
    </row>
    <row r="85" spans="1:33" ht="33.75" x14ac:dyDescent="0.2">
      <c r="A85" s="338" t="s">
        <v>229</v>
      </c>
      <c r="B85" s="339" t="s">
        <v>461</v>
      </c>
      <c r="C85" s="338" t="s">
        <v>229</v>
      </c>
      <c r="D85" s="339" t="s">
        <v>440</v>
      </c>
      <c r="E85" s="338" t="s">
        <v>420</v>
      </c>
      <c r="Q85" s="391" t="s">
        <v>459</v>
      </c>
      <c r="R85" s="388" t="s">
        <v>460</v>
      </c>
      <c r="S85" s="388">
        <v>201704</v>
      </c>
      <c r="T85" s="388">
        <v>201705</v>
      </c>
      <c r="U85" s="388">
        <v>201706</v>
      </c>
    </row>
    <row r="86" spans="1:33" x14ac:dyDescent="0.2">
      <c r="A86" s="342">
        <v>1</v>
      </c>
      <c r="B86" s="343">
        <f>$B2</f>
        <v>45749</v>
      </c>
      <c r="C86" s="342">
        <v>1</v>
      </c>
      <c r="D86" s="343">
        <v>44617</v>
      </c>
      <c r="E86" s="344">
        <f>+B86-D86</f>
        <v>1132</v>
      </c>
      <c r="G86" s="336">
        <v>1</v>
      </c>
      <c r="H86" s="336">
        <v>44617</v>
      </c>
      <c r="Q86" s="387" t="s">
        <v>456</v>
      </c>
      <c r="R86" s="392" t="s">
        <v>458</v>
      </c>
      <c r="S86" s="392" t="s">
        <v>458</v>
      </c>
      <c r="T86" s="392" t="s">
        <v>458</v>
      </c>
      <c r="U86" s="392" t="s">
        <v>458</v>
      </c>
    </row>
    <row r="87" spans="1:33" x14ac:dyDescent="0.2">
      <c r="A87" s="342">
        <v>2</v>
      </c>
      <c r="B87" s="343">
        <f t="shared" ref="B87:B150" si="7">$B3</f>
        <v>81297</v>
      </c>
      <c r="C87" s="342">
        <v>2</v>
      </c>
      <c r="D87" s="343">
        <v>80139</v>
      </c>
      <c r="E87" s="344">
        <f t="shared" ref="E87:E150" si="8">+B87-D87</f>
        <v>1158</v>
      </c>
      <c r="G87" s="336">
        <v>2</v>
      </c>
      <c r="H87" s="336">
        <v>80139</v>
      </c>
      <c r="Q87" s="387" t="s">
        <v>445</v>
      </c>
      <c r="R87" s="342" t="s">
        <v>445</v>
      </c>
      <c r="S87" s="390">
        <v>157409</v>
      </c>
      <c r="T87" s="390">
        <v>157406</v>
      </c>
      <c r="U87" s="390">
        <v>157404</v>
      </c>
    </row>
    <row r="88" spans="1:33" x14ac:dyDescent="0.2">
      <c r="A88" s="342">
        <v>3</v>
      </c>
      <c r="B88" s="343">
        <f t="shared" si="7"/>
        <v>3879798</v>
      </c>
      <c r="C88" s="342">
        <v>3</v>
      </c>
      <c r="D88" s="343">
        <v>3707328</v>
      </c>
      <c r="E88" s="344">
        <f t="shared" si="8"/>
        <v>172470</v>
      </c>
      <c r="G88" s="336">
        <v>3</v>
      </c>
      <c r="H88" s="336">
        <v>3707328</v>
      </c>
      <c r="Q88" s="387" t="s">
        <v>446</v>
      </c>
      <c r="R88" s="387" t="s">
        <v>446</v>
      </c>
      <c r="S88" s="390">
        <v>20222</v>
      </c>
      <c r="T88" s="390">
        <v>20234</v>
      </c>
      <c r="U88" s="390">
        <v>20244</v>
      </c>
    </row>
    <row r="89" spans="1:33" x14ac:dyDescent="0.2">
      <c r="A89" s="342">
        <v>4</v>
      </c>
      <c r="B89" s="343">
        <f t="shared" si="7"/>
        <v>180207</v>
      </c>
      <c r="C89" s="342">
        <v>4</v>
      </c>
      <c r="D89" s="343">
        <v>176083</v>
      </c>
      <c r="E89" s="344">
        <f t="shared" si="8"/>
        <v>4124</v>
      </c>
      <c r="G89" s="336">
        <v>4</v>
      </c>
      <c r="H89" s="336">
        <v>176083</v>
      </c>
      <c r="Q89" s="387" t="s">
        <v>447</v>
      </c>
      <c r="R89" s="342" t="s">
        <v>447</v>
      </c>
      <c r="S89" s="390">
        <v>1272</v>
      </c>
      <c r="T89" s="390">
        <v>112336</v>
      </c>
      <c r="U89" s="390">
        <v>112337</v>
      </c>
    </row>
    <row r="90" spans="1:33" x14ac:dyDescent="0.2">
      <c r="A90" s="342">
        <v>5</v>
      </c>
      <c r="B90" s="343">
        <f t="shared" si="7"/>
        <v>980913</v>
      </c>
      <c r="C90" s="342">
        <v>5</v>
      </c>
      <c r="D90" s="343">
        <v>960763</v>
      </c>
      <c r="E90" s="344">
        <f t="shared" si="8"/>
        <v>20150</v>
      </c>
      <c r="G90" s="336">
        <v>5</v>
      </c>
      <c r="H90" s="336">
        <v>960763</v>
      </c>
      <c r="P90" s="383"/>
      <c r="Q90" s="387" t="s">
        <v>457</v>
      </c>
      <c r="R90" s="342" t="s">
        <v>457</v>
      </c>
      <c r="S90" s="390">
        <v>111081</v>
      </c>
      <c r="T90" s="393"/>
      <c r="U90" s="393"/>
      <c r="V90" s="384"/>
      <c r="W90" s="384"/>
      <c r="X90" s="384"/>
      <c r="Y90" s="384"/>
      <c r="Z90" s="384"/>
      <c r="AA90" s="384"/>
    </row>
    <row r="91" spans="1:33" x14ac:dyDescent="0.2">
      <c r="A91" s="342">
        <v>6</v>
      </c>
      <c r="B91" s="343">
        <f t="shared" si="7"/>
        <v>11699</v>
      </c>
      <c r="C91" s="342">
        <v>6</v>
      </c>
      <c r="D91" s="343">
        <v>11415</v>
      </c>
      <c r="E91" s="344">
        <f t="shared" si="8"/>
        <v>284</v>
      </c>
      <c r="G91" s="336">
        <v>6</v>
      </c>
      <c r="H91" s="336">
        <v>11415</v>
      </c>
      <c r="P91" s="383"/>
      <c r="Q91" s="387" t="s">
        <v>448</v>
      </c>
      <c r="R91" s="387" t="s">
        <v>448</v>
      </c>
      <c r="S91" s="390">
        <v>125925</v>
      </c>
      <c r="T91" s="390">
        <v>126016</v>
      </c>
      <c r="U91" s="390">
        <v>126075</v>
      </c>
      <c r="V91" s="384"/>
      <c r="W91" s="384"/>
      <c r="X91" s="384"/>
      <c r="Y91" s="384"/>
      <c r="Z91" s="384"/>
      <c r="AA91" s="384"/>
    </row>
    <row r="92" spans="1:33" x14ac:dyDescent="0.2">
      <c r="A92" s="342">
        <v>7</v>
      </c>
      <c r="B92" s="343">
        <f t="shared" si="7"/>
        <v>1315953</v>
      </c>
      <c r="C92" s="342">
        <v>7</v>
      </c>
      <c r="D92" s="343">
        <v>1290377</v>
      </c>
      <c r="E92" s="344">
        <f t="shared" si="8"/>
        <v>25576</v>
      </c>
      <c r="G92" s="336">
        <v>7</v>
      </c>
      <c r="H92" s="336">
        <v>1290377</v>
      </c>
      <c r="P92" s="383"/>
      <c r="Q92" s="387" t="s">
        <v>449</v>
      </c>
      <c r="R92" s="387" t="s">
        <v>449</v>
      </c>
      <c r="S92" s="390">
        <v>215577</v>
      </c>
      <c r="T92" s="390">
        <v>215533</v>
      </c>
      <c r="U92" s="390">
        <v>215510</v>
      </c>
      <c r="V92" s="384"/>
      <c r="W92" s="384"/>
      <c r="X92" s="384"/>
      <c r="Y92" s="384"/>
      <c r="Z92" s="384"/>
      <c r="AA92" s="384"/>
    </row>
    <row r="93" spans="1:33" x14ac:dyDescent="0.2">
      <c r="A93" s="342">
        <v>8</v>
      </c>
      <c r="B93" s="343">
        <f t="shared" si="7"/>
        <v>129874</v>
      </c>
      <c r="C93" s="342">
        <v>8</v>
      </c>
      <c r="D93" s="343">
        <v>126788</v>
      </c>
      <c r="E93" s="344">
        <f t="shared" si="8"/>
        <v>3086</v>
      </c>
      <c r="G93" s="336">
        <v>8</v>
      </c>
      <c r="H93" s="336">
        <v>126788</v>
      </c>
      <c r="P93" s="383"/>
      <c r="Q93" s="387"/>
      <c r="R93" s="342"/>
      <c r="S93" s="390"/>
      <c r="T93" s="389"/>
      <c r="U93" s="389"/>
      <c r="V93" s="384"/>
      <c r="W93" s="384"/>
      <c r="X93" s="384"/>
      <c r="Y93" s="384"/>
      <c r="Z93" s="384"/>
      <c r="AA93" s="384"/>
    </row>
    <row r="94" spans="1:33" x14ac:dyDescent="0.2">
      <c r="A94" s="342">
        <v>9</v>
      </c>
      <c r="B94" s="343">
        <f t="shared" si="7"/>
        <v>9793</v>
      </c>
      <c r="C94" s="342">
        <v>9</v>
      </c>
      <c r="D94" s="343">
        <v>9634</v>
      </c>
      <c r="E94" s="344">
        <f t="shared" si="8"/>
        <v>159</v>
      </c>
      <c r="G94" s="336">
        <v>9</v>
      </c>
      <c r="H94" s="336">
        <v>9634</v>
      </c>
      <c r="P94" s="383"/>
      <c r="Q94" s="387" t="s">
        <v>450</v>
      </c>
      <c r="R94" s="342" t="s">
        <v>450</v>
      </c>
      <c r="S94" s="390">
        <v>248</v>
      </c>
      <c r="T94" s="389">
        <v>248</v>
      </c>
      <c r="U94" s="389">
        <v>248</v>
      </c>
      <c r="V94" s="384"/>
      <c r="W94" s="384"/>
      <c r="X94" s="384"/>
      <c r="Y94" s="384"/>
      <c r="Z94" s="384"/>
      <c r="AA94" s="384"/>
    </row>
    <row r="95" spans="1:33" x14ac:dyDescent="0.2">
      <c r="A95" s="342">
        <v>10</v>
      </c>
      <c r="B95" s="343">
        <f t="shared" si="7"/>
        <v>7691</v>
      </c>
      <c r="C95" s="342">
        <v>10</v>
      </c>
      <c r="D95" s="343">
        <v>7533</v>
      </c>
      <c r="E95" s="344">
        <f t="shared" si="8"/>
        <v>158</v>
      </c>
      <c r="G95" s="336">
        <v>10</v>
      </c>
      <c r="H95" s="336">
        <v>7533</v>
      </c>
      <c r="P95" s="383"/>
      <c r="Q95" s="387" t="s">
        <v>451</v>
      </c>
      <c r="R95" s="342" t="s">
        <v>451</v>
      </c>
      <c r="S95" s="390">
        <v>14946</v>
      </c>
      <c r="T95" s="390">
        <v>14950</v>
      </c>
      <c r="U95" s="390">
        <v>14950</v>
      </c>
      <c r="V95" s="384"/>
      <c r="W95" s="384"/>
      <c r="X95" s="384"/>
      <c r="Y95" s="384"/>
      <c r="Z95" s="384"/>
      <c r="AA95" s="384"/>
    </row>
    <row r="96" spans="1:33" x14ac:dyDescent="0.2">
      <c r="A96" s="342">
        <v>11</v>
      </c>
      <c r="B96" s="343">
        <f t="shared" si="7"/>
        <v>680100</v>
      </c>
      <c r="C96" s="342">
        <v>11</v>
      </c>
      <c r="D96" s="343">
        <v>665313</v>
      </c>
      <c r="E96" s="344">
        <f t="shared" si="8"/>
        <v>14787</v>
      </c>
      <c r="G96" s="336">
        <v>11</v>
      </c>
      <c r="H96" s="336">
        <v>665313</v>
      </c>
      <c r="P96" s="383"/>
      <c r="Q96" s="387" t="s">
        <v>452</v>
      </c>
      <c r="R96" s="342" t="s">
        <v>452</v>
      </c>
      <c r="S96" s="390">
        <v>3197</v>
      </c>
      <c r="T96" s="390">
        <v>3198</v>
      </c>
      <c r="U96" s="390">
        <v>3198</v>
      </c>
      <c r="V96" s="384"/>
      <c r="W96" s="384"/>
      <c r="X96" s="384"/>
      <c r="Y96" s="384"/>
      <c r="Z96" s="384"/>
      <c r="AA96" s="384"/>
    </row>
    <row r="97" spans="1:27" x14ac:dyDescent="0.2">
      <c r="A97" s="342">
        <v>12</v>
      </c>
      <c r="B97" s="343">
        <f t="shared" si="7"/>
        <v>28332</v>
      </c>
      <c r="C97" s="342">
        <v>12</v>
      </c>
      <c r="D97" s="343">
        <v>27604</v>
      </c>
      <c r="E97" s="344">
        <f t="shared" si="8"/>
        <v>728</v>
      </c>
      <c r="G97" s="336">
        <v>12</v>
      </c>
      <c r="H97" s="336">
        <v>27604</v>
      </c>
      <c r="P97" s="383"/>
      <c r="Q97" s="387" t="s">
        <v>453</v>
      </c>
      <c r="R97" s="342" t="s">
        <v>453</v>
      </c>
      <c r="S97" s="390">
        <v>552</v>
      </c>
      <c r="T97" s="389">
        <v>552</v>
      </c>
      <c r="U97" s="389">
        <v>552</v>
      </c>
      <c r="V97" s="384"/>
      <c r="W97" s="384"/>
      <c r="X97" s="384"/>
      <c r="Y97" s="384"/>
      <c r="Z97" s="384"/>
      <c r="AA97" s="384"/>
    </row>
    <row r="98" spans="1:27" x14ac:dyDescent="0.2">
      <c r="A98" s="342">
        <v>13</v>
      </c>
      <c r="B98" s="343">
        <f t="shared" si="7"/>
        <v>4561</v>
      </c>
      <c r="C98" s="342">
        <v>13</v>
      </c>
      <c r="D98" s="343">
        <v>4479</v>
      </c>
      <c r="E98" s="344">
        <f t="shared" si="8"/>
        <v>82</v>
      </c>
      <c r="G98" s="336">
        <v>13</v>
      </c>
      <c r="H98" s="336">
        <v>4479</v>
      </c>
      <c r="P98" s="383"/>
      <c r="Q98" s="387" t="s">
        <v>454</v>
      </c>
      <c r="R98" s="342" t="s">
        <v>454</v>
      </c>
      <c r="S98" s="390">
        <v>12877</v>
      </c>
      <c r="T98" s="390">
        <v>12879</v>
      </c>
      <c r="U98" s="390">
        <v>12881</v>
      </c>
      <c r="V98" s="384"/>
      <c r="W98" s="384"/>
      <c r="X98" s="384"/>
      <c r="Y98" s="384"/>
      <c r="Z98" s="384"/>
      <c r="AA98" s="384"/>
    </row>
    <row r="99" spans="1:27" x14ac:dyDescent="0.2">
      <c r="A99" s="342">
        <v>14</v>
      </c>
      <c r="B99" s="343">
        <f t="shared" si="7"/>
        <v>12889</v>
      </c>
      <c r="C99" s="342">
        <v>14</v>
      </c>
      <c r="D99" s="343">
        <v>12665</v>
      </c>
      <c r="E99" s="344">
        <f t="shared" si="8"/>
        <v>224</v>
      </c>
      <c r="G99" s="336">
        <v>14</v>
      </c>
      <c r="H99" s="336">
        <v>12665</v>
      </c>
      <c r="P99" s="383"/>
      <c r="Q99" s="387" t="s">
        <v>455</v>
      </c>
      <c r="R99" s="387" t="s">
        <v>455</v>
      </c>
      <c r="S99" s="389">
        <v>296</v>
      </c>
      <c r="T99" s="389">
        <v>296</v>
      </c>
      <c r="U99" s="389">
        <v>296</v>
      </c>
      <c r="V99" s="384"/>
      <c r="W99" s="384"/>
      <c r="X99" s="384"/>
      <c r="Y99" s="384"/>
      <c r="Z99" s="384"/>
      <c r="AA99" s="384"/>
    </row>
    <row r="100" spans="1:27" x14ac:dyDescent="0.2">
      <c r="A100" s="342">
        <v>15</v>
      </c>
      <c r="B100" s="343">
        <f t="shared" si="7"/>
        <v>31226</v>
      </c>
      <c r="C100" s="342">
        <v>15</v>
      </c>
      <c r="D100" s="343">
        <v>30465</v>
      </c>
      <c r="E100" s="344">
        <f t="shared" si="8"/>
        <v>761</v>
      </c>
      <c r="G100" s="336">
        <v>15</v>
      </c>
      <c r="H100" s="336">
        <v>30465</v>
      </c>
      <c r="P100" s="383"/>
      <c r="Q100" s="383"/>
      <c r="R100" s="383"/>
      <c r="S100" s="384"/>
      <c r="T100" s="384"/>
      <c r="U100" s="384"/>
      <c r="V100" s="384"/>
      <c r="W100" s="384"/>
      <c r="X100" s="384"/>
      <c r="Y100" s="384"/>
      <c r="Z100" s="384"/>
      <c r="AA100" s="384"/>
    </row>
    <row r="101" spans="1:27" x14ac:dyDescent="0.2">
      <c r="A101" s="342">
        <v>16</v>
      </c>
      <c r="B101" s="343">
        <f t="shared" si="7"/>
        <v>18359</v>
      </c>
      <c r="C101" s="342">
        <v>16</v>
      </c>
      <c r="D101" s="343">
        <v>18067</v>
      </c>
      <c r="E101" s="344">
        <f t="shared" si="8"/>
        <v>292</v>
      </c>
      <c r="G101" s="336">
        <v>16</v>
      </c>
      <c r="H101" s="336">
        <v>18067</v>
      </c>
      <c r="P101" s="383"/>
      <c r="Q101" s="383"/>
      <c r="R101" s="383"/>
      <c r="S101" s="384"/>
      <c r="T101" s="384"/>
      <c r="U101" s="384"/>
      <c r="V101" s="384"/>
      <c r="W101" s="384"/>
      <c r="X101" s="384"/>
      <c r="Y101" s="384"/>
      <c r="Z101" s="384"/>
      <c r="AA101" s="384"/>
    </row>
    <row r="102" spans="1:27" x14ac:dyDescent="0.2">
      <c r="A102" s="342">
        <v>17</v>
      </c>
      <c r="B102" s="343">
        <f t="shared" si="7"/>
        <v>21070</v>
      </c>
      <c r="C102" s="342">
        <v>17</v>
      </c>
      <c r="D102" s="343">
        <v>20570</v>
      </c>
      <c r="E102" s="344">
        <f t="shared" si="8"/>
        <v>500</v>
      </c>
      <c r="G102" s="336">
        <v>17</v>
      </c>
      <c r="H102" s="336">
        <v>20570</v>
      </c>
      <c r="P102" s="383"/>
      <c r="Q102" s="383"/>
      <c r="R102" s="383"/>
      <c r="S102" s="384"/>
      <c r="T102" s="384"/>
      <c r="U102" s="384"/>
      <c r="V102" s="384"/>
      <c r="W102" s="384"/>
      <c r="X102" s="384"/>
      <c r="Y102" s="384"/>
      <c r="Z102" s="384"/>
      <c r="AA102" s="384"/>
    </row>
    <row r="103" spans="1:27" x14ac:dyDescent="0.2">
      <c r="A103" s="342">
        <v>18</v>
      </c>
      <c r="B103" s="343">
        <f t="shared" si="7"/>
        <v>213206</v>
      </c>
      <c r="C103" s="342">
        <v>18</v>
      </c>
      <c r="D103" s="343">
        <v>195281</v>
      </c>
      <c r="E103" s="344">
        <f t="shared" si="8"/>
        <v>17925</v>
      </c>
      <c r="G103" s="336">
        <v>18</v>
      </c>
      <c r="H103" s="336">
        <v>195281</v>
      </c>
      <c r="P103" s="383"/>
      <c r="Q103" s="383"/>
      <c r="R103" s="383"/>
      <c r="S103" s="384"/>
      <c r="T103" s="384"/>
      <c r="U103" s="384"/>
      <c r="V103" s="384"/>
      <c r="W103" s="384"/>
      <c r="X103" s="384"/>
      <c r="Y103" s="384"/>
      <c r="Z103" s="384"/>
      <c r="AA103" s="384"/>
    </row>
    <row r="104" spans="1:27" x14ac:dyDescent="0.2">
      <c r="A104" s="342">
        <v>19</v>
      </c>
      <c r="B104" s="343">
        <f t="shared" si="7"/>
        <v>3614499</v>
      </c>
      <c r="C104" s="342">
        <v>19</v>
      </c>
      <c r="D104" s="343">
        <v>3536280</v>
      </c>
      <c r="E104" s="344">
        <f t="shared" si="8"/>
        <v>78219</v>
      </c>
      <c r="G104" s="336">
        <v>19</v>
      </c>
      <c r="H104" s="336">
        <v>3536280</v>
      </c>
      <c r="P104" s="383"/>
      <c r="Q104" s="383"/>
      <c r="R104" s="383"/>
      <c r="S104" s="384"/>
      <c r="T104" s="384"/>
      <c r="U104" s="384"/>
      <c r="V104" s="384"/>
      <c r="W104" s="384"/>
      <c r="X104" s="384"/>
      <c r="Y104" s="384"/>
      <c r="Z104" s="384"/>
      <c r="AA104" s="384"/>
    </row>
    <row r="105" spans="1:27" x14ac:dyDescent="0.2">
      <c r="A105" s="342">
        <v>20</v>
      </c>
      <c r="B105" s="343">
        <f t="shared" si="7"/>
        <v>303551</v>
      </c>
      <c r="C105" s="342">
        <v>20</v>
      </c>
      <c r="D105" s="343">
        <v>294158</v>
      </c>
      <c r="E105" s="344">
        <f t="shared" si="8"/>
        <v>9393</v>
      </c>
      <c r="G105" s="336">
        <v>20</v>
      </c>
      <c r="H105" s="336">
        <v>294158</v>
      </c>
      <c r="P105" s="383"/>
      <c r="Q105" s="383"/>
      <c r="R105" s="383"/>
      <c r="S105" s="384"/>
      <c r="T105" s="384"/>
      <c r="U105" s="384"/>
      <c r="V105" s="384"/>
      <c r="W105" s="384"/>
      <c r="X105" s="384"/>
      <c r="Y105" s="384"/>
      <c r="Z105" s="384"/>
      <c r="AA105" s="384"/>
    </row>
    <row r="106" spans="1:27" x14ac:dyDescent="0.2">
      <c r="A106" s="342">
        <v>21</v>
      </c>
      <c r="B106" s="343">
        <f t="shared" si="7"/>
        <v>2892603</v>
      </c>
      <c r="C106" s="342">
        <v>21</v>
      </c>
      <c r="D106" s="343">
        <v>2854430</v>
      </c>
      <c r="E106" s="344">
        <f t="shared" si="8"/>
        <v>38173</v>
      </c>
      <c r="G106" s="336">
        <v>21</v>
      </c>
      <c r="H106" s="336">
        <v>2854430</v>
      </c>
      <c r="P106" s="383"/>
      <c r="Q106" s="383"/>
      <c r="R106" s="383"/>
      <c r="S106" s="384"/>
      <c r="T106" s="384"/>
      <c r="U106" s="384"/>
      <c r="V106" s="384"/>
      <c r="W106" s="384"/>
      <c r="X106" s="384"/>
      <c r="Y106" s="384"/>
      <c r="Z106" s="384"/>
      <c r="AA106" s="384"/>
    </row>
    <row r="107" spans="1:27" x14ac:dyDescent="0.2">
      <c r="A107" s="342">
        <v>22</v>
      </c>
      <c r="B107" s="343">
        <f t="shared" si="7"/>
        <v>16367</v>
      </c>
      <c r="C107" s="342">
        <v>22</v>
      </c>
      <c r="D107" s="343">
        <v>15614</v>
      </c>
      <c r="E107" s="344">
        <f t="shared" si="8"/>
        <v>753</v>
      </c>
      <c r="G107" s="336">
        <v>22</v>
      </c>
      <c r="H107" s="336">
        <v>15614</v>
      </c>
      <c r="P107" s="383"/>
      <c r="Q107" s="383"/>
      <c r="R107" s="383"/>
      <c r="S107" s="384"/>
      <c r="T107" s="384"/>
      <c r="U107" s="384"/>
      <c r="V107" s="384"/>
      <c r="W107" s="384"/>
      <c r="X107" s="384"/>
      <c r="Y107" s="384"/>
      <c r="Z107" s="384"/>
      <c r="AA107" s="384"/>
    </row>
    <row r="108" spans="1:27" x14ac:dyDescent="0.2">
      <c r="A108" s="342">
        <v>23</v>
      </c>
      <c r="B108" s="343">
        <f t="shared" si="7"/>
        <v>1148814</v>
      </c>
      <c r="C108" s="342">
        <v>23</v>
      </c>
      <c r="D108" s="343">
        <v>1115165</v>
      </c>
      <c r="E108" s="344">
        <f t="shared" si="8"/>
        <v>33649</v>
      </c>
      <c r="G108" s="336">
        <v>23</v>
      </c>
      <c r="H108" s="336">
        <v>1115165</v>
      </c>
      <c r="P108" s="383"/>
      <c r="Q108" s="383"/>
      <c r="R108" s="383"/>
      <c r="S108" s="384"/>
      <c r="T108" s="384"/>
      <c r="U108" s="384"/>
      <c r="V108" s="384"/>
      <c r="W108" s="384"/>
      <c r="X108" s="384"/>
      <c r="Y108" s="384"/>
      <c r="Z108" s="384"/>
      <c r="AA108" s="384"/>
    </row>
    <row r="109" spans="1:27" x14ac:dyDescent="0.2">
      <c r="A109" s="342">
        <v>24</v>
      </c>
      <c r="B109" s="343">
        <f t="shared" si="7"/>
        <v>212340</v>
      </c>
      <c r="C109" s="342">
        <v>24</v>
      </c>
      <c r="D109" s="343">
        <v>208463</v>
      </c>
      <c r="E109" s="344">
        <f t="shared" si="8"/>
        <v>3877</v>
      </c>
      <c r="G109" s="336">
        <v>24</v>
      </c>
      <c r="H109" s="336">
        <v>208463</v>
      </c>
      <c r="P109" s="383"/>
      <c r="Q109" s="383"/>
      <c r="R109" s="383"/>
      <c r="S109" s="384"/>
      <c r="T109" s="384"/>
      <c r="U109" s="384"/>
      <c r="V109" s="384"/>
      <c r="W109" s="384"/>
      <c r="X109" s="384"/>
      <c r="Y109" s="384"/>
      <c r="Z109" s="384"/>
      <c r="AA109" s="384"/>
    </row>
    <row r="110" spans="1:27" x14ac:dyDescent="0.2">
      <c r="A110" s="342">
        <v>25</v>
      </c>
      <c r="B110" s="343">
        <f t="shared" si="7"/>
        <v>61229</v>
      </c>
      <c r="C110" s="342">
        <v>25</v>
      </c>
      <c r="D110" s="343">
        <v>59779</v>
      </c>
      <c r="E110" s="344">
        <f t="shared" si="8"/>
        <v>1450</v>
      </c>
      <c r="G110" s="336">
        <v>25</v>
      </c>
      <c r="H110" s="336">
        <v>59779</v>
      </c>
      <c r="P110" s="383"/>
      <c r="Q110" s="383"/>
      <c r="R110" s="383"/>
      <c r="S110" s="384"/>
      <c r="T110" s="384"/>
      <c r="U110" s="384"/>
      <c r="V110" s="384"/>
      <c r="W110" s="384"/>
      <c r="X110" s="384"/>
      <c r="Y110" s="384"/>
      <c r="Z110" s="384"/>
      <c r="AA110" s="384"/>
    </row>
    <row r="111" spans="1:27" x14ac:dyDescent="0.2">
      <c r="A111" s="342">
        <v>26</v>
      </c>
      <c r="B111" s="343">
        <f t="shared" si="7"/>
        <v>227720</v>
      </c>
      <c r="C111" s="342">
        <v>26</v>
      </c>
      <c r="D111" s="343">
        <v>222313</v>
      </c>
      <c r="E111" s="344">
        <f t="shared" si="8"/>
        <v>5407</v>
      </c>
      <c r="G111" s="336">
        <v>26</v>
      </c>
      <c r="H111" s="336">
        <v>222313</v>
      </c>
      <c r="P111" s="383"/>
      <c r="Q111" s="383"/>
      <c r="R111" s="383"/>
      <c r="S111" s="384"/>
      <c r="T111" s="384"/>
      <c r="U111" s="384"/>
      <c r="V111" s="384"/>
      <c r="W111" s="384"/>
      <c r="X111" s="384"/>
      <c r="Y111" s="384"/>
      <c r="Z111" s="384"/>
      <c r="AA111" s="384"/>
    </row>
    <row r="112" spans="1:27" x14ac:dyDescent="0.2">
      <c r="A112" s="342">
        <v>27</v>
      </c>
      <c r="B112" s="343">
        <f t="shared" si="7"/>
        <v>151320</v>
      </c>
      <c r="C112" s="342">
        <v>27</v>
      </c>
      <c r="D112" s="343">
        <v>148064</v>
      </c>
      <c r="E112" s="344">
        <f t="shared" si="8"/>
        <v>3256</v>
      </c>
      <c r="G112" s="336">
        <v>27</v>
      </c>
      <c r="H112" s="336">
        <v>148064</v>
      </c>
      <c r="P112" s="383"/>
      <c r="Q112" s="383"/>
      <c r="R112" s="383"/>
      <c r="S112" s="384"/>
      <c r="T112" s="384"/>
      <c r="U112" s="384"/>
      <c r="V112" s="384"/>
      <c r="W112" s="384"/>
      <c r="X112" s="384"/>
      <c r="Y112" s="384"/>
      <c r="Z112" s="384"/>
      <c r="AA112" s="384"/>
    </row>
    <row r="113" spans="1:27" x14ac:dyDescent="0.2">
      <c r="A113" s="342">
        <v>28</v>
      </c>
      <c r="B113" s="343">
        <f t="shared" si="7"/>
        <v>42722</v>
      </c>
      <c r="C113" s="342">
        <v>28</v>
      </c>
      <c r="D113" s="343">
        <v>41750</v>
      </c>
      <c r="E113" s="344">
        <f t="shared" si="8"/>
        <v>972</v>
      </c>
      <c r="G113" s="336">
        <v>28</v>
      </c>
      <c r="H113" s="336">
        <v>41750</v>
      </c>
      <c r="P113" s="383"/>
      <c r="Q113" s="383"/>
      <c r="R113" s="383"/>
      <c r="S113" s="384"/>
      <c r="T113" s="384"/>
      <c r="U113" s="384"/>
      <c r="V113" s="384"/>
      <c r="W113" s="384"/>
      <c r="X113" s="384"/>
      <c r="Y113" s="384"/>
      <c r="Z113" s="384"/>
      <c r="AA113" s="384"/>
    </row>
    <row r="114" spans="1:27" x14ac:dyDescent="0.2">
      <c r="A114" s="342">
        <v>29</v>
      </c>
      <c r="B114" s="343">
        <f t="shared" si="7"/>
        <v>1596129</v>
      </c>
      <c r="C114" s="342">
        <v>29</v>
      </c>
      <c r="D114" s="343">
        <v>1550848</v>
      </c>
      <c r="E114" s="344">
        <f t="shared" si="8"/>
        <v>45281</v>
      </c>
      <c r="G114" s="336">
        <v>29</v>
      </c>
      <c r="H114" s="336">
        <v>1550848</v>
      </c>
      <c r="P114" s="383"/>
      <c r="Q114" s="383"/>
      <c r="R114" s="383"/>
      <c r="S114" s="384"/>
      <c r="T114" s="384"/>
      <c r="U114" s="384"/>
      <c r="V114" s="384"/>
      <c r="W114" s="384"/>
      <c r="X114" s="384"/>
      <c r="Y114" s="384"/>
      <c r="Z114" s="384"/>
      <c r="AA114" s="384"/>
    </row>
    <row r="115" spans="1:27" x14ac:dyDescent="0.2">
      <c r="A115" s="342">
        <v>30</v>
      </c>
      <c r="B115" s="343">
        <f t="shared" si="7"/>
        <v>99994</v>
      </c>
      <c r="C115" s="342">
        <v>30</v>
      </c>
      <c r="D115" s="343">
        <v>97948</v>
      </c>
      <c r="E115" s="344">
        <f t="shared" si="8"/>
        <v>2046</v>
      </c>
      <c r="G115" s="336">
        <v>30</v>
      </c>
      <c r="H115" s="336">
        <v>97948</v>
      </c>
      <c r="P115" s="383"/>
      <c r="Q115" s="383"/>
      <c r="R115" s="383"/>
      <c r="S115" s="384"/>
      <c r="T115" s="384"/>
      <c r="U115" s="384"/>
      <c r="V115" s="384"/>
      <c r="W115" s="384"/>
      <c r="X115" s="384"/>
      <c r="Y115" s="384"/>
      <c r="Z115" s="384"/>
      <c r="AA115" s="384"/>
    </row>
    <row r="116" spans="1:27" x14ac:dyDescent="0.2">
      <c r="A116" s="342">
        <v>31</v>
      </c>
      <c r="B116" s="343">
        <f t="shared" si="7"/>
        <v>299832</v>
      </c>
      <c r="C116" s="342">
        <v>31</v>
      </c>
      <c r="D116" s="343">
        <v>294953</v>
      </c>
      <c r="E116" s="344">
        <f t="shared" si="8"/>
        <v>4879</v>
      </c>
      <c r="G116" s="336">
        <v>31</v>
      </c>
      <c r="H116" s="336">
        <v>294953</v>
      </c>
      <c r="P116" s="383"/>
      <c r="Q116" s="383"/>
      <c r="R116" s="383"/>
      <c r="S116" s="384"/>
      <c r="T116" s="384"/>
      <c r="U116" s="384"/>
      <c r="V116" s="384"/>
      <c r="W116" s="384"/>
      <c r="X116" s="384"/>
      <c r="Y116" s="384"/>
      <c r="Z116" s="384"/>
      <c r="AA116" s="384"/>
    </row>
    <row r="117" spans="1:27" x14ac:dyDescent="0.2">
      <c r="A117" s="342">
        <v>32</v>
      </c>
      <c r="B117" s="343">
        <f t="shared" si="7"/>
        <v>23692</v>
      </c>
      <c r="C117" s="342">
        <v>32</v>
      </c>
      <c r="D117" s="343">
        <v>23121</v>
      </c>
      <c r="E117" s="344">
        <f t="shared" si="8"/>
        <v>571</v>
      </c>
      <c r="G117" s="336">
        <v>32</v>
      </c>
      <c r="H117" s="336">
        <v>23121</v>
      </c>
      <c r="P117" s="383"/>
      <c r="Q117" s="383"/>
      <c r="R117" s="383"/>
      <c r="S117" s="384"/>
      <c r="T117" s="384"/>
      <c r="U117" s="384"/>
      <c r="V117" s="384"/>
      <c r="W117" s="384"/>
      <c r="X117" s="384"/>
      <c r="Y117" s="384"/>
      <c r="Z117" s="384"/>
      <c r="AA117" s="384"/>
    </row>
    <row r="118" spans="1:27" x14ac:dyDescent="0.2">
      <c r="A118" s="342">
        <v>33</v>
      </c>
      <c r="B118" s="343">
        <f t="shared" si="7"/>
        <v>5988</v>
      </c>
      <c r="C118" s="342">
        <v>33</v>
      </c>
      <c r="D118" s="343">
        <v>5855</v>
      </c>
      <c r="E118" s="344">
        <f t="shared" si="8"/>
        <v>133</v>
      </c>
      <c r="G118" s="336">
        <v>33</v>
      </c>
      <c r="H118" s="336">
        <v>5855</v>
      </c>
      <c r="P118" s="383"/>
      <c r="Q118" s="383"/>
      <c r="R118" s="383"/>
      <c r="S118" s="384"/>
      <c r="T118" s="384"/>
      <c r="U118" s="384"/>
      <c r="V118" s="384"/>
      <c r="W118" s="384"/>
      <c r="X118" s="384"/>
      <c r="Y118" s="384"/>
      <c r="Z118" s="384"/>
      <c r="AA118" s="384"/>
    </row>
    <row r="119" spans="1:27" x14ac:dyDescent="0.2">
      <c r="A119" s="342">
        <v>34</v>
      </c>
      <c r="B119" s="343">
        <f t="shared" si="7"/>
        <v>1102634</v>
      </c>
      <c r="C119" s="342">
        <v>34</v>
      </c>
      <c r="D119" s="343">
        <v>1090943</v>
      </c>
      <c r="E119" s="344">
        <f t="shared" si="8"/>
        <v>11691</v>
      </c>
      <c r="G119" s="336">
        <v>34</v>
      </c>
      <c r="H119" s="336">
        <v>1090943</v>
      </c>
      <c r="P119" s="383"/>
      <c r="Q119" s="383"/>
      <c r="R119" s="383"/>
      <c r="S119" s="384"/>
      <c r="T119" s="384"/>
      <c r="U119" s="384"/>
      <c r="V119" s="384"/>
      <c r="W119" s="384"/>
      <c r="X119" s="384"/>
      <c r="Y119" s="384"/>
      <c r="Z119" s="384"/>
      <c r="AA119" s="384"/>
    </row>
    <row r="120" spans="1:27" x14ac:dyDescent="0.2">
      <c r="A120" s="342">
        <v>35</v>
      </c>
      <c r="B120" s="343">
        <f t="shared" si="7"/>
        <v>79489</v>
      </c>
      <c r="C120" s="342">
        <v>35</v>
      </c>
      <c r="D120" s="343">
        <v>76445</v>
      </c>
      <c r="E120" s="344">
        <f t="shared" si="8"/>
        <v>3044</v>
      </c>
      <c r="G120" s="336">
        <v>35</v>
      </c>
      <c r="H120" s="336">
        <v>76445</v>
      </c>
      <c r="P120" s="383"/>
      <c r="Q120" s="383"/>
      <c r="R120" s="383"/>
      <c r="S120" s="384"/>
      <c r="T120" s="384"/>
      <c r="U120" s="384"/>
      <c r="V120" s="384"/>
      <c r="W120" s="384"/>
      <c r="X120" s="384"/>
      <c r="Y120" s="384"/>
      <c r="Z120" s="384"/>
      <c r="AA120" s="384"/>
    </row>
    <row r="121" spans="1:27" x14ac:dyDescent="0.2">
      <c r="A121" s="342">
        <v>36</v>
      </c>
      <c r="B121" s="343">
        <f t="shared" si="7"/>
        <v>536134</v>
      </c>
      <c r="C121" s="342">
        <v>36</v>
      </c>
      <c r="D121" s="343">
        <v>523430</v>
      </c>
      <c r="E121" s="344">
        <f t="shared" si="8"/>
        <v>12704</v>
      </c>
      <c r="G121" s="336">
        <v>36</v>
      </c>
      <c r="H121" s="336">
        <v>523430</v>
      </c>
      <c r="P121" s="383"/>
      <c r="Q121" s="383"/>
      <c r="R121" s="383"/>
      <c r="S121" s="384"/>
      <c r="T121" s="384"/>
      <c r="U121" s="384"/>
      <c r="V121" s="384"/>
      <c r="W121" s="384"/>
      <c r="X121" s="384"/>
      <c r="Y121" s="384"/>
      <c r="Z121" s="384"/>
      <c r="AA121" s="384"/>
    </row>
    <row r="122" spans="1:27" x14ac:dyDescent="0.2">
      <c r="A122" s="342">
        <v>37</v>
      </c>
      <c r="B122" s="343">
        <f t="shared" si="7"/>
        <v>239743</v>
      </c>
      <c r="C122" s="342">
        <v>37</v>
      </c>
      <c r="D122" s="343">
        <v>233750</v>
      </c>
      <c r="E122" s="344">
        <f t="shared" si="8"/>
        <v>5993</v>
      </c>
      <c r="G122" s="336">
        <v>37</v>
      </c>
      <c r="H122" s="336">
        <v>233750</v>
      </c>
      <c r="P122" s="383"/>
      <c r="Q122" s="383"/>
      <c r="R122" s="383"/>
      <c r="S122" s="384"/>
      <c r="T122" s="384"/>
      <c r="U122" s="384"/>
      <c r="V122" s="384"/>
      <c r="W122" s="384"/>
      <c r="X122" s="384"/>
      <c r="Y122" s="384"/>
      <c r="Z122" s="384"/>
      <c r="AA122" s="384"/>
    </row>
    <row r="123" spans="1:27" x14ac:dyDescent="0.2">
      <c r="A123" s="342">
        <v>38</v>
      </c>
      <c r="B123" s="343">
        <f t="shared" si="7"/>
        <v>231964</v>
      </c>
      <c r="C123" s="342">
        <v>38</v>
      </c>
      <c r="D123" s="343">
        <v>227595</v>
      </c>
      <c r="E123" s="344">
        <f t="shared" si="8"/>
        <v>4369</v>
      </c>
      <c r="G123" s="336">
        <v>38</v>
      </c>
      <c r="H123" s="336">
        <v>227595</v>
      </c>
      <c r="P123" s="383"/>
      <c r="Q123" s="383"/>
      <c r="R123" s="383"/>
      <c r="S123" s="384"/>
      <c r="T123" s="384"/>
      <c r="U123" s="384"/>
      <c r="V123" s="384"/>
      <c r="W123" s="384"/>
      <c r="X123" s="384"/>
      <c r="Y123" s="384"/>
      <c r="Z123" s="384"/>
      <c r="AA123" s="384"/>
    </row>
    <row r="124" spans="1:27" x14ac:dyDescent="0.2">
      <c r="A124" s="342">
        <v>39</v>
      </c>
      <c r="B124" s="343">
        <f t="shared" si="7"/>
        <v>302471</v>
      </c>
      <c r="C124" s="342">
        <v>39</v>
      </c>
      <c r="D124" s="343">
        <v>295393</v>
      </c>
      <c r="E124" s="344">
        <f t="shared" si="8"/>
        <v>7078</v>
      </c>
      <c r="G124" s="336">
        <v>39</v>
      </c>
      <c r="H124" s="336">
        <v>295393</v>
      </c>
      <c r="P124" s="383"/>
      <c r="Q124" s="383"/>
      <c r="R124" s="383"/>
      <c r="S124" s="384"/>
      <c r="T124" s="384"/>
      <c r="U124" s="384"/>
      <c r="V124" s="384"/>
      <c r="W124" s="384"/>
      <c r="X124" s="384"/>
      <c r="Y124" s="384"/>
      <c r="Z124" s="384"/>
      <c r="AA124" s="384"/>
    </row>
    <row r="125" spans="1:27" x14ac:dyDescent="0.2">
      <c r="A125" s="342">
        <v>40</v>
      </c>
      <c r="B125" s="343">
        <f t="shared" si="7"/>
        <v>28232</v>
      </c>
      <c r="C125" s="342">
        <v>40</v>
      </c>
      <c r="D125" s="343">
        <v>27722</v>
      </c>
      <c r="E125" s="344">
        <f t="shared" si="8"/>
        <v>510</v>
      </c>
      <c r="G125" s="336">
        <v>40</v>
      </c>
      <c r="H125" s="336">
        <v>27722</v>
      </c>
      <c r="P125" s="383"/>
      <c r="Q125" s="383"/>
      <c r="R125" s="383"/>
      <c r="S125" s="384"/>
      <c r="T125" s="384"/>
      <c r="U125" s="384"/>
      <c r="V125" s="384"/>
      <c r="W125" s="384"/>
      <c r="X125" s="384"/>
      <c r="Y125" s="384"/>
      <c r="Z125" s="384"/>
      <c r="AA125" s="384"/>
    </row>
    <row r="126" spans="1:27" x14ac:dyDescent="0.2">
      <c r="A126" s="342">
        <v>41</v>
      </c>
      <c r="B126" s="343">
        <f t="shared" si="7"/>
        <v>574230</v>
      </c>
      <c r="C126" s="342">
        <v>41</v>
      </c>
      <c r="D126" s="343">
        <v>558773</v>
      </c>
      <c r="E126" s="344">
        <f t="shared" si="8"/>
        <v>15457</v>
      </c>
      <c r="G126" s="336">
        <v>41</v>
      </c>
      <c r="H126" s="336">
        <v>558773</v>
      </c>
      <c r="P126" s="383"/>
      <c r="Q126" s="383"/>
      <c r="R126" s="383"/>
      <c r="S126" s="384"/>
      <c r="T126" s="384"/>
      <c r="U126" s="384"/>
      <c r="V126" s="384"/>
      <c r="W126" s="384"/>
      <c r="X126" s="384"/>
      <c r="Y126" s="384"/>
      <c r="Z126" s="384"/>
      <c r="AA126" s="384"/>
    </row>
    <row r="127" spans="1:27" x14ac:dyDescent="0.2">
      <c r="A127" s="342">
        <v>42</v>
      </c>
      <c r="B127" s="343">
        <f t="shared" si="7"/>
        <v>7188</v>
      </c>
      <c r="C127" s="342">
        <v>42</v>
      </c>
      <c r="D127" s="343">
        <v>7029</v>
      </c>
      <c r="E127" s="344">
        <f t="shared" si="8"/>
        <v>159</v>
      </c>
      <c r="G127" s="336">
        <v>42</v>
      </c>
      <c r="H127" s="336">
        <v>7029</v>
      </c>
      <c r="P127" s="383"/>
      <c r="Q127" s="383"/>
      <c r="R127" s="383"/>
      <c r="S127" s="384"/>
      <c r="T127" s="384"/>
      <c r="U127" s="384"/>
      <c r="V127" s="384"/>
      <c r="W127" s="384"/>
      <c r="X127" s="384"/>
      <c r="Y127" s="384"/>
      <c r="Z127" s="384"/>
      <c r="AA127" s="384"/>
    </row>
    <row r="128" spans="1:27" x14ac:dyDescent="0.2">
      <c r="A128" s="342">
        <v>43</v>
      </c>
      <c r="B128" s="343">
        <f t="shared" si="7"/>
        <v>12554</v>
      </c>
      <c r="C128" s="342">
        <v>43</v>
      </c>
      <c r="D128" s="343">
        <v>12146</v>
      </c>
      <c r="E128" s="344">
        <f t="shared" si="8"/>
        <v>408</v>
      </c>
      <c r="G128" s="336">
        <v>43</v>
      </c>
      <c r="H128" s="336">
        <v>12146</v>
      </c>
      <c r="P128" s="383"/>
      <c r="Q128" s="383"/>
      <c r="R128" s="383"/>
      <c r="S128" s="384"/>
      <c r="T128" s="384"/>
      <c r="U128" s="384"/>
      <c r="V128" s="384"/>
      <c r="W128" s="384"/>
      <c r="X128" s="384"/>
      <c r="Y128" s="384"/>
      <c r="Z128" s="384"/>
      <c r="AA128" s="384"/>
    </row>
    <row r="129" spans="1:27" x14ac:dyDescent="0.2">
      <c r="A129" s="342">
        <v>44</v>
      </c>
      <c r="B129" s="343">
        <f t="shared" si="7"/>
        <v>27792</v>
      </c>
      <c r="C129" s="342">
        <v>44</v>
      </c>
      <c r="D129" s="343">
        <v>27150</v>
      </c>
      <c r="E129" s="344">
        <f t="shared" si="8"/>
        <v>642</v>
      </c>
      <c r="G129" s="336">
        <v>44</v>
      </c>
      <c r="H129" s="336">
        <v>27150</v>
      </c>
      <c r="P129" s="383"/>
      <c r="Q129" s="383"/>
      <c r="R129" s="383"/>
      <c r="S129" s="384"/>
      <c r="T129" s="384"/>
      <c r="U129" s="384"/>
      <c r="V129" s="384"/>
      <c r="W129" s="384"/>
      <c r="X129" s="384"/>
      <c r="Y129" s="384"/>
      <c r="Z129" s="384"/>
      <c r="AA129" s="384"/>
    </row>
    <row r="130" spans="1:27" x14ac:dyDescent="0.2">
      <c r="A130" s="342">
        <v>45</v>
      </c>
      <c r="B130" s="343">
        <f t="shared" si="7"/>
        <v>9519</v>
      </c>
      <c r="C130" s="342">
        <v>45</v>
      </c>
      <c r="D130" s="343">
        <v>9225</v>
      </c>
      <c r="E130" s="344">
        <f t="shared" si="8"/>
        <v>294</v>
      </c>
      <c r="G130" s="336">
        <v>45</v>
      </c>
      <c r="H130" s="336">
        <v>9225</v>
      </c>
      <c r="P130" s="383"/>
      <c r="Q130" s="383"/>
      <c r="R130" s="383"/>
      <c r="S130" s="384"/>
      <c r="T130" s="384"/>
      <c r="U130" s="384"/>
      <c r="V130" s="384"/>
      <c r="W130" s="384"/>
      <c r="X130" s="384"/>
      <c r="Y130" s="384"/>
      <c r="Z130" s="384"/>
      <c r="AA130" s="384"/>
    </row>
    <row r="131" spans="1:27" x14ac:dyDescent="0.2">
      <c r="A131" s="342">
        <v>46</v>
      </c>
      <c r="B131" s="343">
        <f t="shared" si="7"/>
        <v>4034860</v>
      </c>
      <c r="C131" s="342">
        <v>46</v>
      </c>
      <c r="D131" s="343">
        <v>3964271</v>
      </c>
      <c r="E131" s="344">
        <f t="shared" si="8"/>
        <v>70589</v>
      </c>
      <c r="G131" s="336">
        <v>46</v>
      </c>
      <c r="H131" s="336">
        <v>3964271</v>
      </c>
      <c r="P131" s="383"/>
      <c r="Q131" s="383"/>
      <c r="R131" s="383"/>
      <c r="S131" s="384"/>
      <c r="T131" s="384"/>
      <c r="U131" s="384"/>
      <c r="V131" s="384"/>
      <c r="W131" s="384"/>
      <c r="X131" s="384"/>
      <c r="Y131" s="384"/>
      <c r="Z131" s="384"/>
      <c r="AA131" s="384"/>
    </row>
    <row r="132" spans="1:27" x14ac:dyDescent="0.2">
      <c r="A132" s="342">
        <v>47</v>
      </c>
      <c r="B132" s="343">
        <f t="shared" si="7"/>
        <v>339836</v>
      </c>
      <c r="C132" s="342">
        <v>47</v>
      </c>
      <c r="D132" s="343">
        <v>329007</v>
      </c>
      <c r="E132" s="344">
        <f t="shared" si="8"/>
        <v>10829</v>
      </c>
      <c r="G132" s="336">
        <v>47</v>
      </c>
      <c r="H132" s="336">
        <v>329007</v>
      </c>
      <c r="P132" s="383"/>
      <c r="Q132" s="383"/>
      <c r="R132" s="383"/>
      <c r="S132" s="384"/>
      <c r="T132" s="384"/>
      <c r="U132" s="384"/>
      <c r="V132" s="384"/>
      <c r="W132" s="384"/>
      <c r="X132" s="384"/>
      <c r="Y132" s="384"/>
      <c r="Z132" s="384"/>
      <c r="AA132" s="384"/>
    </row>
    <row r="133" spans="1:27" x14ac:dyDescent="0.2">
      <c r="A133" s="342">
        <v>48</v>
      </c>
      <c r="B133" s="343">
        <f t="shared" si="7"/>
        <v>15105</v>
      </c>
      <c r="C133" s="342">
        <v>48</v>
      </c>
      <c r="D133" s="343">
        <v>14754</v>
      </c>
      <c r="E133" s="344">
        <f t="shared" si="8"/>
        <v>351</v>
      </c>
      <c r="G133" s="336">
        <v>48</v>
      </c>
      <c r="H133" s="336">
        <v>14754</v>
      </c>
      <c r="P133" s="383"/>
      <c r="Q133" s="383"/>
      <c r="R133" s="383"/>
      <c r="S133" s="384"/>
      <c r="T133" s="384"/>
      <c r="U133" s="384"/>
      <c r="V133" s="384"/>
      <c r="W133" s="384"/>
      <c r="X133" s="384"/>
      <c r="Y133" s="384"/>
      <c r="Z133" s="384"/>
      <c r="AA133" s="384"/>
    </row>
    <row r="134" spans="1:27" x14ac:dyDescent="0.2">
      <c r="A134" s="342">
        <v>49</v>
      </c>
      <c r="B134" s="343">
        <f t="shared" si="7"/>
        <v>132650</v>
      </c>
      <c r="C134" s="342">
        <v>49</v>
      </c>
      <c r="D134" s="343">
        <v>129639</v>
      </c>
      <c r="E134" s="344">
        <f t="shared" si="8"/>
        <v>3011</v>
      </c>
      <c r="G134" s="336">
        <v>49</v>
      </c>
      <c r="H134" s="336">
        <v>129639</v>
      </c>
      <c r="P134" s="383"/>
      <c r="Q134" s="383"/>
      <c r="R134" s="383"/>
      <c r="S134" s="384"/>
      <c r="T134" s="384"/>
      <c r="U134" s="384"/>
      <c r="V134" s="384"/>
      <c r="W134" s="384"/>
      <c r="X134" s="384"/>
      <c r="Y134" s="384"/>
      <c r="Z134" s="384"/>
      <c r="AA134" s="384"/>
    </row>
    <row r="135" spans="1:27" x14ac:dyDescent="0.2">
      <c r="A135" s="342">
        <v>50</v>
      </c>
      <c r="B135" s="343">
        <f t="shared" si="7"/>
        <v>172868</v>
      </c>
      <c r="C135" s="342">
        <v>50</v>
      </c>
      <c r="D135" s="343">
        <v>169518</v>
      </c>
      <c r="E135" s="344">
        <f t="shared" si="8"/>
        <v>3350</v>
      </c>
      <c r="G135" s="336">
        <v>50</v>
      </c>
      <c r="H135" s="336">
        <v>169518</v>
      </c>
      <c r="P135" s="383"/>
      <c r="Q135" s="383"/>
      <c r="R135" s="383"/>
      <c r="S135" s="384"/>
      <c r="T135" s="384"/>
      <c r="U135" s="384"/>
      <c r="V135" s="384"/>
      <c r="W135" s="384"/>
      <c r="X135" s="384"/>
      <c r="Y135" s="384"/>
      <c r="Z135" s="384"/>
      <c r="AA135" s="384"/>
    </row>
    <row r="136" spans="1:27" x14ac:dyDescent="0.2">
      <c r="A136" s="342">
        <v>51</v>
      </c>
      <c r="B136" s="343">
        <f t="shared" si="7"/>
        <v>620</v>
      </c>
      <c r="C136" s="342">
        <v>51</v>
      </c>
      <c r="D136" s="343">
        <v>612</v>
      </c>
      <c r="E136" s="344">
        <f t="shared" si="8"/>
        <v>8</v>
      </c>
      <c r="G136" s="336">
        <v>51</v>
      </c>
      <c r="H136" s="336">
        <v>612</v>
      </c>
      <c r="P136" s="383"/>
      <c r="Q136" s="383"/>
      <c r="R136" s="383"/>
      <c r="S136" s="384"/>
      <c r="T136" s="384"/>
      <c r="U136" s="384"/>
      <c r="V136" s="384"/>
      <c r="W136" s="384"/>
      <c r="X136" s="384"/>
      <c r="Y136" s="384"/>
      <c r="Z136" s="384"/>
      <c r="AA136" s="384"/>
    </row>
    <row r="137" spans="1:27" x14ac:dyDescent="0.2">
      <c r="A137" s="342">
        <v>52</v>
      </c>
      <c r="B137" s="343">
        <f t="shared" si="7"/>
        <v>54406</v>
      </c>
      <c r="C137" s="342">
        <v>52</v>
      </c>
      <c r="D137" s="343">
        <v>53486</v>
      </c>
      <c r="E137" s="344">
        <f t="shared" si="8"/>
        <v>920</v>
      </c>
      <c r="G137" s="336">
        <v>52</v>
      </c>
      <c r="H137" s="336">
        <v>53486</v>
      </c>
      <c r="P137" s="383"/>
      <c r="Q137" s="383"/>
      <c r="R137" s="383"/>
      <c r="S137" s="384"/>
      <c r="T137" s="384"/>
      <c r="U137" s="384"/>
      <c r="V137" s="384"/>
      <c r="W137" s="384"/>
      <c r="X137" s="384"/>
      <c r="Y137" s="384"/>
      <c r="Z137" s="384"/>
      <c r="AA137" s="384"/>
    </row>
    <row r="138" spans="1:27" x14ac:dyDescent="0.2">
      <c r="A138" s="342">
        <v>53</v>
      </c>
      <c r="B138" s="343">
        <f t="shared" si="7"/>
        <v>19926</v>
      </c>
      <c r="C138" s="342">
        <v>53</v>
      </c>
      <c r="D138" s="343">
        <v>19556</v>
      </c>
      <c r="E138" s="344">
        <f t="shared" si="8"/>
        <v>370</v>
      </c>
      <c r="G138" s="336">
        <v>53</v>
      </c>
      <c r="H138" s="336">
        <v>19556</v>
      </c>
      <c r="P138" s="383"/>
      <c r="Q138" s="383"/>
      <c r="R138" s="383"/>
      <c r="S138" s="384"/>
      <c r="T138" s="384"/>
      <c r="U138" s="384"/>
      <c r="V138" s="384"/>
      <c r="W138" s="384"/>
      <c r="X138" s="384"/>
      <c r="Y138" s="384"/>
      <c r="Z138" s="384"/>
      <c r="AA138" s="384"/>
    </row>
    <row r="139" spans="1:27" x14ac:dyDescent="0.2">
      <c r="A139" s="342">
        <v>54</v>
      </c>
      <c r="B139" s="343">
        <f t="shared" si="7"/>
        <v>611848</v>
      </c>
      <c r="C139" s="342">
        <v>54</v>
      </c>
      <c r="D139" s="343">
        <v>599123</v>
      </c>
      <c r="E139" s="344">
        <f t="shared" si="8"/>
        <v>12725</v>
      </c>
      <c r="G139" s="336">
        <v>54</v>
      </c>
      <c r="H139" s="336">
        <v>599123</v>
      </c>
      <c r="P139" s="383"/>
      <c r="Q139" s="383"/>
      <c r="R139" s="383"/>
      <c r="S139" s="384"/>
      <c r="T139" s="384"/>
      <c r="U139" s="384"/>
      <c r="V139" s="384"/>
      <c r="W139" s="384"/>
      <c r="X139" s="384"/>
      <c r="Y139" s="384"/>
      <c r="Z139" s="384"/>
      <c r="AA139" s="384"/>
    </row>
    <row r="140" spans="1:27" x14ac:dyDescent="0.2">
      <c r="A140" s="342">
        <v>55</v>
      </c>
      <c r="B140" s="343">
        <f t="shared" si="7"/>
        <v>8394</v>
      </c>
      <c r="C140" s="342">
        <v>55</v>
      </c>
      <c r="D140" s="343">
        <v>8197</v>
      </c>
      <c r="E140" s="344">
        <f t="shared" si="8"/>
        <v>197</v>
      </c>
      <c r="G140" s="336">
        <v>55</v>
      </c>
      <c r="H140" s="336">
        <v>8197</v>
      </c>
      <c r="P140" s="383"/>
      <c r="Q140" s="383"/>
      <c r="R140" s="383"/>
      <c r="S140" s="384"/>
      <c r="T140" s="384"/>
      <c r="U140" s="384"/>
      <c r="V140" s="384"/>
      <c r="W140" s="384"/>
      <c r="X140" s="384"/>
      <c r="Y140" s="384"/>
      <c r="Z140" s="384"/>
      <c r="AA140" s="384"/>
    </row>
    <row r="141" spans="1:27" x14ac:dyDescent="0.2">
      <c r="A141" s="342">
        <v>56</v>
      </c>
      <c r="B141" s="343">
        <f t="shared" si="7"/>
        <v>255923</v>
      </c>
      <c r="C141" s="342">
        <v>56</v>
      </c>
      <c r="D141" s="343">
        <v>248480</v>
      </c>
      <c r="E141" s="344">
        <f t="shared" si="8"/>
        <v>7443</v>
      </c>
      <c r="G141" s="336">
        <v>56</v>
      </c>
      <c r="H141" s="336">
        <v>248480</v>
      </c>
      <c r="P141" s="383"/>
      <c r="Q141" s="383"/>
      <c r="R141" s="383"/>
      <c r="S141" s="384"/>
      <c r="T141" s="384"/>
      <c r="U141" s="384"/>
      <c r="V141" s="384"/>
      <c r="W141" s="384"/>
      <c r="X141" s="384"/>
      <c r="Y141" s="384"/>
      <c r="Z141" s="384"/>
      <c r="AA141" s="384"/>
    </row>
    <row r="142" spans="1:27" x14ac:dyDescent="0.2">
      <c r="A142" s="342">
        <v>57</v>
      </c>
      <c r="B142" s="343">
        <f t="shared" si="7"/>
        <v>20733</v>
      </c>
      <c r="C142" s="342">
        <v>57</v>
      </c>
      <c r="D142" s="343">
        <v>20361</v>
      </c>
      <c r="E142" s="344">
        <f t="shared" si="8"/>
        <v>372</v>
      </c>
      <c r="G142" s="336">
        <v>57</v>
      </c>
      <c r="H142" s="336">
        <v>20361</v>
      </c>
      <c r="P142" s="383"/>
      <c r="Q142" s="383"/>
      <c r="R142" s="383"/>
      <c r="S142" s="384"/>
      <c r="T142" s="384"/>
      <c r="U142" s="384"/>
      <c r="V142" s="384"/>
      <c r="W142" s="384"/>
      <c r="X142" s="384"/>
      <c r="Y142" s="384"/>
      <c r="Z142" s="384"/>
      <c r="AA142" s="384"/>
    </row>
    <row r="143" spans="1:27" x14ac:dyDescent="0.2">
      <c r="A143" s="342">
        <v>58</v>
      </c>
      <c r="B143" s="343">
        <f t="shared" si="7"/>
        <v>7484</v>
      </c>
      <c r="C143" s="342">
        <v>58</v>
      </c>
      <c r="D143" s="343">
        <v>7339</v>
      </c>
      <c r="E143" s="344">
        <f t="shared" si="8"/>
        <v>145</v>
      </c>
      <c r="G143" s="336">
        <v>58</v>
      </c>
      <c r="H143" s="336">
        <v>7339</v>
      </c>
      <c r="P143" s="383"/>
      <c r="Q143" s="383"/>
      <c r="R143" s="383"/>
      <c r="S143" s="384"/>
      <c r="T143" s="384"/>
      <c r="U143" s="384"/>
      <c r="V143" s="384"/>
      <c r="W143" s="384"/>
      <c r="X143" s="384"/>
      <c r="Y143" s="384"/>
      <c r="Z143" s="384"/>
      <c r="AA143" s="384"/>
    </row>
    <row r="144" spans="1:27" x14ac:dyDescent="0.2">
      <c r="A144" s="342">
        <v>59</v>
      </c>
      <c r="B144" s="343">
        <f t="shared" si="7"/>
        <v>18653</v>
      </c>
      <c r="C144" s="342">
        <v>59</v>
      </c>
      <c r="D144" s="343">
        <v>18336</v>
      </c>
      <c r="E144" s="344">
        <f t="shared" si="8"/>
        <v>317</v>
      </c>
      <c r="G144" s="336">
        <v>59</v>
      </c>
      <c r="H144" s="336">
        <v>18336</v>
      </c>
      <c r="P144" s="383"/>
      <c r="Q144" s="383"/>
      <c r="R144" s="383"/>
      <c r="S144" s="384"/>
      <c r="T144" s="384"/>
      <c r="U144" s="384"/>
      <c r="V144" s="384"/>
      <c r="W144" s="384"/>
      <c r="X144" s="384"/>
      <c r="Y144" s="384"/>
      <c r="Z144" s="384"/>
      <c r="AA144" s="384"/>
    </row>
    <row r="145" spans="1:27" x14ac:dyDescent="0.2">
      <c r="A145" s="342">
        <v>60</v>
      </c>
      <c r="B145" s="343">
        <f t="shared" si="7"/>
        <v>43715</v>
      </c>
      <c r="C145" s="342">
        <v>60</v>
      </c>
      <c r="D145" s="343">
        <v>42358</v>
      </c>
      <c r="E145" s="344">
        <f t="shared" si="8"/>
        <v>1357</v>
      </c>
      <c r="G145" s="336">
        <v>60</v>
      </c>
      <c r="H145" s="336">
        <v>42358</v>
      </c>
      <c r="P145" s="383"/>
      <c r="Q145" s="383"/>
      <c r="R145" s="383"/>
      <c r="S145" s="384"/>
      <c r="T145" s="384"/>
      <c r="U145" s="384"/>
      <c r="V145" s="384"/>
      <c r="W145" s="384"/>
      <c r="X145" s="384"/>
      <c r="Y145" s="384"/>
      <c r="Z145" s="384"/>
      <c r="AA145" s="384"/>
    </row>
    <row r="146" spans="1:27" x14ac:dyDescent="0.2">
      <c r="A146" s="342">
        <v>61</v>
      </c>
      <c r="B146" s="343">
        <f t="shared" si="7"/>
        <v>187150</v>
      </c>
      <c r="C146" s="342">
        <v>61</v>
      </c>
      <c r="D146" s="343">
        <v>180924</v>
      </c>
      <c r="E146" s="344">
        <f t="shared" si="8"/>
        <v>6226</v>
      </c>
      <c r="G146" s="336">
        <v>61</v>
      </c>
      <c r="H146" s="336">
        <v>180924</v>
      </c>
      <c r="P146" s="383"/>
      <c r="Q146" s="383"/>
      <c r="R146" s="383"/>
      <c r="S146" s="384"/>
      <c r="T146" s="384"/>
      <c r="U146" s="384"/>
      <c r="V146" s="384"/>
      <c r="W146" s="384"/>
      <c r="X146" s="384"/>
      <c r="Y146" s="384"/>
      <c r="Z146" s="384"/>
      <c r="AA146" s="384"/>
    </row>
    <row r="147" spans="1:27" x14ac:dyDescent="0.2">
      <c r="A147" s="342">
        <v>62</v>
      </c>
      <c r="B147" s="343">
        <f t="shared" si="7"/>
        <v>26998</v>
      </c>
      <c r="C147" s="342">
        <v>62</v>
      </c>
      <c r="D147" s="343">
        <v>26214</v>
      </c>
      <c r="E147" s="344">
        <f t="shared" si="8"/>
        <v>784</v>
      </c>
      <c r="G147" s="336">
        <v>62</v>
      </c>
      <c r="H147" s="336">
        <v>26214</v>
      </c>
      <c r="P147" s="383"/>
      <c r="Q147" s="383"/>
      <c r="R147" s="383"/>
      <c r="S147" s="384"/>
      <c r="T147" s="384"/>
      <c r="U147" s="384"/>
      <c r="V147" s="384"/>
      <c r="W147" s="384"/>
      <c r="X147" s="384"/>
      <c r="Y147" s="384"/>
      <c r="Z147" s="384"/>
      <c r="AA147" s="384"/>
    </row>
    <row r="148" spans="1:27" x14ac:dyDescent="0.2">
      <c r="A148" s="342">
        <v>63</v>
      </c>
      <c r="B148" s="343">
        <f t="shared" si="7"/>
        <v>1511</v>
      </c>
      <c r="C148" s="342">
        <v>63</v>
      </c>
      <c r="D148" s="343">
        <v>1438</v>
      </c>
      <c r="E148" s="344">
        <f t="shared" si="8"/>
        <v>73</v>
      </c>
      <c r="G148" s="336">
        <v>63</v>
      </c>
      <c r="H148" s="336">
        <v>1438</v>
      </c>
      <c r="P148" s="383"/>
      <c r="Q148" s="383"/>
      <c r="R148" s="383"/>
      <c r="S148" s="384"/>
      <c r="T148" s="384"/>
      <c r="U148" s="384"/>
      <c r="V148" s="384"/>
      <c r="W148" s="384"/>
      <c r="X148" s="384"/>
      <c r="Y148" s="384"/>
      <c r="Z148" s="384"/>
      <c r="AA148" s="384"/>
    </row>
    <row r="149" spans="1:27" x14ac:dyDescent="0.2">
      <c r="A149" s="342">
        <v>64</v>
      </c>
      <c r="B149" s="343">
        <f t="shared" si="7"/>
        <v>208779</v>
      </c>
      <c r="C149" s="342">
        <v>64</v>
      </c>
      <c r="D149" s="343">
        <v>199728</v>
      </c>
      <c r="E149" s="344">
        <f t="shared" si="8"/>
        <v>9051</v>
      </c>
      <c r="G149" s="336">
        <v>64</v>
      </c>
      <c r="H149" s="336">
        <v>199728</v>
      </c>
      <c r="P149" s="383"/>
      <c r="Q149" s="383"/>
      <c r="R149" s="383"/>
      <c r="S149" s="384"/>
      <c r="T149" s="384"/>
      <c r="U149" s="384"/>
      <c r="V149" s="384"/>
      <c r="W149" s="384"/>
      <c r="X149" s="384"/>
      <c r="Y149" s="384"/>
      <c r="Z149" s="384"/>
      <c r="AA149" s="384"/>
    </row>
    <row r="150" spans="1:27" x14ac:dyDescent="0.2">
      <c r="A150" s="342">
        <v>65</v>
      </c>
      <c r="B150" s="343">
        <f t="shared" si="7"/>
        <v>651686</v>
      </c>
      <c r="C150" s="342">
        <v>65</v>
      </c>
      <c r="D150" s="343">
        <v>629691</v>
      </c>
      <c r="E150" s="344">
        <f t="shared" si="8"/>
        <v>21995</v>
      </c>
      <c r="G150" s="336">
        <v>65</v>
      </c>
      <c r="H150" s="336">
        <v>629691</v>
      </c>
      <c r="P150" s="383"/>
      <c r="Q150" s="383"/>
      <c r="R150" s="383"/>
      <c r="S150" s="384"/>
      <c r="T150" s="384"/>
      <c r="U150" s="384"/>
      <c r="V150" s="384"/>
      <c r="W150" s="384"/>
      <c r="X150" s="384"/>
      <c r="Y150" s="384"/>
      <c r="Z150" s="384"/>
      <c r="AA150" s="384"/>
    </row>
    <row r="151" spans="1:27" x14ac:dyDescent="0.2">
      <c r="A151" s="342">
        <v>66</v>
      </c>
      <c r="B151" s="343">
        <f t="shared" ref="B151:B165" si="9">$B67</f>
        <v>979410</v>
      </c>
      <c r="C151" s="342">
        <v>66</v>
      </c>
      <c r="D151" s="343">
        <v>947798</v>
      </c>
      <c r="E151" s="344">
        <f t="shared" ref="E151:E165" si="10">+B151-D151</f>
        <v>31612</v>
      </c>
      <c r="G151" s="336">
        <v>66</v>
      </c>
      <c r="H151" s="336">
        <v>947798</v>
      </c>
      <c r="P151" s="383"/>
      <c r="Q151" s="383"/>
      <c r="R151" s="383"/>
      <c r="S151" s="384"/>
      <c r="T151" s="384"/>
      <c r="U151" s="384"/>
      <c r="V151" s="384"/>
      <c r="W151" s="384"/>
      <c r="X151" s="384"/>
      <c r="Y151" s="384"/>
      <c r="Z151" s="384"/>
      <c r="AA151" s="384"/>
    </row>
    <row r="152" spans="1:27" x14ac:dyDescent="0.2">
      <c r="A152" s="342">
        <v>67</v>
      </c>
      <c r="B152" s="343">
        <f t="shared" si="9"/>
        <v>1548</v>
      </c>
      <c r="C152" s="342">
        <v>67</v>
      </c>
      <c r="D152" s="343">
        <v>1496</v>
      </c>
      <c r="E152" s="344">
        <f t="shared" si="10"/>
        <v>52</v>
      </c>
      <c r="G152" s="336">
        <v>67</v>
      </c>
      <c r="H152" s="336">
        <v>1496</v>
      </c>
      <c r="P152" s="383"/>
      <c r="Q152" s="383"/>
      <c r="R152" s="383"/>
      <c r="S152" s="384"/>
      <c r="T152" s="384"/>
      <c r="U152" s="384"/>
      <c r="V152" s="384"/>
      <c r="W152" s="384"/>
      <c r="X152" s="384"/>
      <c r="Y152" s="384"/>
      <c r="Z152" s="384"/>
      <c r="AA152" s="384"/>
    </row>
    <row r="153" spans="1:27" x14ac:dyDescent="0.2">
      <c r="A153" s="342">
        <v>68</v>
      </c>
      <c r="B153" s="343">
        <f t="shared" si="9"/>
        <v>2306</v>
      </c>
      <c r="C153" s="342">
        <v>68</v>
      </c>
      <c r="D153" s="343">
        <v>2235</v>
      </c>
      <c r="E153" s="344">
        <f t="shared" si="10"/>
        <v>71</v>
      </c>
      <c r="G153" s="336">
        <v>68</v>
      </c>
      <c r="H153" s="336">
        <v>2235</v>
      </c>
      <c r="P153" s="383"/>
      <c r="Q153" s="383"/>
      <c r="R153" s="383"/>
      <c r="S153" s="384"/>
      <c r="T153" s="384"/>
      <c r="U153" s="384"/>
      <c r="V153" s="384"/>
      <c r="W153" s="384"/>
      <c r="X153" s="384"/>
      <c r="Y153" s="384"/>
      <c r="Z153" s="384"/>
      <c r="AA153" s="384"/>
    </row>
    <row r="154" spans="1:27" x14ac:dyDescent="0.2">
      <c r="A154" s="342">
        <v>69</v>
      </c>
      <c r="B154" s="343">
        <f t="shared" si="9"/>
        <v>2615</v>
      </c>
      <c r="C154" s="342">
        <v>69</v>
      </c>
      <c r="D154" s="343">
        <v>2560</v>
      </c>
      <c r="E154" s="344">
        <f t="shared" si="10"/>
        <v>55</v>
      </c>
      <c r="G154" s="336">
        <v>69</v>
      </c>
      <c r="H154" s="336">
        <v>2560</v>
      </c>
      <c r="P154" s="383"/>
      <c r="Q154" s="383"/>
      <c r="R154" s="383"/>
      <c r="S154" s="384"/>
      <c r="T154" s="384"/>
      <c r="U154" s="384"/>
      <c r="V154" s="384"/>
      <c r="W154" s="384"/>
      <c r="X154" s="384"/>
      <c r="Y154" s="384"/>
      <c r="Z154" s="384"/>
      <c r="AA154" s="384"/>
    </row>
    <row r="155" spans="1:27" x14ac:dyDescent="0.2">
      <c r="A155" s="342">
        <v>70</v>
      </c>
      <c r="B155" s="343">
        <f t="shared" si="9"/>
        <v>17457</v>
      </c>
      <c r="C155" s="342">
        <v>70</v>
      </c>
      <c r="D155" s="343">
        <v>15712</v>
      </c>
      <c r="E155" s="344">
        <f t="shared" si="10"/>
        <v>1745</v>
      </c>
      <c r="G155" s="336">
        <v>70</v>
      </c>
      <c r="H155" s="336">
        <v>15712</v>
      </c>
      <c r="P155" s="383"/>
      <c r="Q155" s="383"/>
      <c r="R155" s="383"/>
      <c r="S155" s="384"/>
      <c r="T155" s="384"/>
      <c r="U155" s="384"/>
      <c r="V155" s="384"/>
      <c r="W155" s="384"/>
      <c r="X155" s="384"/>
      <c r="Y155" s="384"/>
      <c r="Z155" s="384"/>
      <c r="AA155" s="384"/>
    </row>
    <row r="156" spans="1:27" x14ac:dyDescent="0.2">
      <c r="A156" s="342">
        <v>71</v>
      </c>
      <c r="B156" s="343">
        <f t="shared" si="9"/>
        <v>4121</v>
      </c>
      <c r="C156" s="342">
        <v>71</v>
      </c>
      <c r="D156" s="343">
        <v>3844</v>
      </c>
      <c r="E156" s="344">
        <f t="shared" si="10"/>
        <v>277</v>
      </c>
      <c r="G156" s="336">
        <v>71</v>
      </c>
      <c r="H156" s="336">
        <v>3844</v>
      </c>
      <c r="P156" s="383"/>
      <c r="Q156" s="383"/>
      <c r="R156" s="383"/>
      <c r="S156" s="384"/>
      <c r="T156" s="384"/>
      <c r="U156" s="384"/>
      <c r="V156" s="384"/>
      <c r="W156" s="384"/>
      <c r="X156" s="384"/>
      <c r="Y156" s="384"/>
      <c r="Z156" s="384"/>
      <c r="AA156" s="384"/>
    </row>
    <row r="157" spans="1:27" x14ac:dyDescent="0.2">
      <c r="A157" s="342">
        <v>72</v>
      </c>
      <c r="B157" s="343">
        <f t="shared" si="9"/>
        <v>3336</v>
      </c>
      <c r="C157" s="342">
        <v>72</v>
      </c>
      <c r="D157" s="343">
        <v>3177</v>
      </c>
      <c r="E157" s="344">
        <f t="shared" si="10"/>
        <v>159</v>
      </c>
      <c r="G157" s="336">
        <v>72</v>
      </c>
      <c r="H157" s="336">
        <v>3177</v>
      </c>
      <c r="P157" s="383"/>
      <c r="Q157" s="383"/>
      <c r="R157" s="383"/>
      <c r="S157" s="384"/>
      <c r="T157" s="384"/>
      <c r="U157" s="384"/>
      <c r="V157" s="384"/>
      <c r="W157" s="384"/>
      <c r="X157" s="384"/>
      <c r="Y157" s="384"/>
      <c r="Z157" s="384"/>
      <c r="AA157" s="384"/>
    </row>
    <row r="158" spans="1:27" x14ac:dyDescent="0.2">
      <c r="A158" s="342">
        <v>73</v>
      </c>
      <c r="B158" s="343">
        <f t="shared" si="9"/>
        <v>318</v>
      </c>
      <c r="C158" s="342">
        <v>73</v>
      </c>
      <c r="D158" s="343">
        <v>304</v>
      </c>
      <c r="E158" s="344">
        <f t="shared" si="10"/>
        <v>14</v>
      </c>
      <c r="G158" s="336">
        <v>73</v>
      </c>
      <c r="H158" s="336">
        <v>304</v>
      </c>
      <c r="P158" s="383"/>
      <c r="Q158" s="383"/>
      <c r="R158" s="383"/>
      <c r="S158" s="384"/>
      <c r="T158" s="384"/>
      <c r="U158" s="384"/>
      <c r="V158" s="384"/>
      <c r="W158" s="384"/>
      <c r="X158" s="384"/>
      <c r="Y158" s="384"/>
      <c r="Z158" s="384"/>
      <c r="AA158" s="384"/>
    </row>
    <row r="159" spans="1:27" x14ac:dyDescent="0.2">
      <c r="A159" s="342">
        <v>74</v>
      </c>
      <c r="B159" s="343">
        <f t="shared" si="9"/>
        <v>4448</v>
      </c>
      <c r="C159" s="342">
        <v>74</v>
      </c>
      <c r="D159" s="343">
        <v>4197</v>
      </c>
      <c r="E159" s="344">
        <f t="shared" si="10"/>
        <v>251</v>
      </c>
      <c r="G159" s="336">
        <v>74</v>
      </c>
      <c r="H159" s="336">
        <v>4197</v>
      </c>
      <c r="P159" s="383"/>
      <c r="Q159" s="383"/>
      <c r="R159" s="383"/>
      <c r="S159" s="384"/>
      <c r="T159" s="384"/>
      <c r="U159" s="384"/>
      <c r="V159" s="384"/>
      <c r="W159" s="384"/>
      <c r="X159" s="384"/>
      <c r="Y159" s="384"/>
      <c r="Z159" s="384"/>
      <c r="AA159" s="384"/>
    </row>
    <row r="160" spans="1:27" x14ac:dyDescent="0.2">
      <c r="A160" s="342">
        <v>75</v>
      </c>
      <c r="B160" s="343">
        <f t="shared" si="9"/>
        <v>16422</v>
      </c>
      <c r="C160" s="342">
        <v>75</v>
      </c>
      <c r="D160" s="343">
        <v>15845</v>
      </c>
      <c r="E160" s="344">
        <f t="shared" si="10"/>
        <v>577</v>
      </c>
      <c r="G160" s="336">
        <v>75</v>
      </c>
      <c r="H160" s="336">
        <v>15845</v>
      </c>
      <c r="P160" s="383"/>
      <c r="Q160" s="383"/>
      <c r="R160" s="383"/>
      <c r="S160" s="384"/>
      <c r="T160" s="384"/>
      <c r="U160" s="384"/>
      <c r="V160" s="384"/>
      <c r="W160" s="384"/>
      <c r="X160" s="384"/>
      <c r="Y160" s="384"/>
      <c r="Z160" s="384"/>
      <c r="AA160" s="384"/>
    </row>
    <row r="161" spans="1:27" x14ac:dyDescent="0.2">
      <c r="A161" s="342">
        <v>76</v>
      </c>
      <c r="B161" s="343">
        <f t="shared" si="9"/>
        <v>389961</v>
      </c>
      <c r="C161" s="342">
        <v>76</v>
      </c>
      <c r="D161" s="343">
        <v>371901</v>
      </c>
      <c r="E161" s="344">
        <f t="shared" si="10"/>
        <v>18060</v>
      </c>
      <c r="G161" s="336">
        <v>76</v>
      </c>
      <c r="H161" s="336">
        <v>371901</v>
      </c>
      <c r="P161" s="383"/>
      <c r="Q161" s="383"/>
      <c r="R161" s="383"/>
      <c r="S161" s="384"/>
      <c r="T161" s="384"/>
      <c r="U161" s="384"/>
      <c r="V161" s="384"/>
      <c r="W161" s="384"/>
      <c r="X161" s="384"/>
      <c r="Y161" s="384"/>
      <c r="Z161" s="384"/>
      <c r="AA161" s="384"/>
    </row>
    <row r="162" spans="1:27" x14ac:dyDescent="0.2">
      <c r="A162" s="342">
        <v>77</v>
      </c>
      <c r="B162" s="343">
        <f t="shared" si="9"/>
        <v>356</v>
      </c>
      <c r="C162" s="342">
        <v>77</v>
      </c>
      <c r="D162" s="343">
        <v>316</v>
      </c>
      <c r="E162" s="344">
        <f t="shared" si="10"/>
        <v>40</v>
      </c>
      <c r="G162" s="336">
        <v>77</v>
      </c>
      <c r="H162" s="336">
        <v>316</v>
      </c>
      <c r="P162" s="383"/>
      <c r="Q162" s="383"/>
      <c r="R162" s="383"/>
      <c r="S162" s="384"/>
      <c r="T162" s="384"/>
      <c r="U162" s="384"/>
      <c r="V162" s="384"/>
      <c r="W162" s="384"/>
      <c r="X162" s="384"/>
      <c r="Y162" s="384"/>
      <c r="Z162" s="384"/>
      <c r="AA162" s="384"/>
    </row>
    <row r="163" spans="1:27" x14ac:dyDescent="0.2">
      <c r="A163" s="342">
        <v>78</v>
      </c>
      <c r="B163" s="343">
        <f t="shared" si="9"/>
        <v>8671</v>
      </c>
      <c r="C163" s="342">
        <v>78</v>
      </c>
      <c r="D163" s="343">
        <v>8387</v>
      </c>
      <c r="E163" s="344">
        <f t="shared" si="10"/>
        <v>284</v>
      </c>
      <c r="G163" s="336">
        <v>78</v>
      </c>
      <c r="H163" s="336">
        <v>8387</v>
      </c>
      <c r="P163" s="383"/>
      <c r="Q163" s="383"/>
      <c r="R163" s="383"/>
      <c r="S163" s="384"/>
      <c r="T163" s="384"/>
      <c r="U163" s="384"/>
      <c r="V163" s="384"/>
      <c r="W163" s="384"/>
      <c r="X163" s="384"/>
      <c r="Y163" s="384"/>
      <c r="Z163" s="384"/>
      <c r="AA163" s="384"/>
    </row>
    <row r="164" spans="1:27" x14ac:dyDescent="0.2">
      <c r="A164" s="342">
        <v>79</v>
      </c>
      <c r="B164" s="343">
        <f t="shared" si="9"/>
        <v>3136</v>
      </c>
      <c r="C164" s="342">
        <v>79</v>
      </c>
      <c r="D164" s="343">
        <v>3013</v>
      </c>
      <c r="E164" s="344">
        <f t="shared" si="10"/>
        <v>123</v>
      </c>
      <c r="G164" s="336">
        <v>79</v>
      </c>
      <c r="H164" s="336">
        <v>3013</v>
      </c>
      <c r="P164" s="383"/>
      <c r="Q164" s="383"/>
      <c r="R164" s="383"/>
      <c r="S164" s="384"/>
      <c r="T164" s="384"/>
      <c r="U164" s="384"/>
      <c r="V164" s="384"/>
      <c r="W164" s="384"/>
      <c r="X164" s="384"/>
      <c r="Y164" s="384"/>
      <c r="Z164" s="384"/>
      <c r="AA164" s="384"/>
    </row>
    <row r="165" spans="1:27" x14ac:dyDescent="0.2">
      <c r="A165" s="342">
        <v>80</v>
      </c>
      <c r="B165" s="343">
        <f t="shared" si="9"/>
        <v>81320</v>
      </c>
      <c r="C165" s="342">
        <v>80</v>
      </c>
      <c r="D165" s="343">
        <v>74084</v>
      </c>
      <c r="E165" s="344">
        <f t="shared" si="10"/>
        <v>7236</v>
      </c>
      <c r="G165" s="336">
        <v>80</v>
      </c>
      <c r="H165" s="336">
        <v>74084</v>
      </c>
      <c r="P165" s="383"/>
      <c r="Q165" s="383"/>
      <c r="R165" s="383"/>
      <c r="S165" s="384"/>
      <c r="T165" s="384"/>
      <c r="U165" s="384"/>
      <c r="V165" s="384"/>
      <c r="W165" s="384"/>
      <c r="X165" s="384"/>
      <c r="Y165" s="384"/>
      <c r="Z165" s="384"/>
      <c r="AA165" s="384"/>
    </row>
    <row r="166" spans="1:27" x14ac:dyDescent="0.2">
      <c r="P166" s="383"/>
      <c r="Q166" s="383"/>
      <c r="R166" s="383"/>
      <c r="S166" s="384"/>
      <c r="T166" s="384"/>
      <c r="U166" s="384"/>
      <c r="V166" s="384"/>
      <c r="W166" s="384"/>
      <c r="X166" s="384"/>
      <c r="Y166" s="384"/>
      <c r="Z166" s="384"/>
      <c r="AA166" s="384"/>
    </row>
    <row r="167" spans="1:27" x14ac:dyDescent="0.2">
      <c r="P167" s="383"/>
      <c r="Q167" s="383"/>
      <c r="R167" s="383"/>
      <c r="S167" s="384"/>
      <c r="T167" s="384"/>
      <c r="U167" s="384"/>
      <c r="V167" s="384"/>
      <c r="W167" s="384"/>
      <c r="X167" s="384"/>
      <c r="Y167" s="384"/>
      <c r="Z167" s="384"/>
      <c r="AA167" s="384"/>
    </row>
    <row r="168" spans="1:27" x14ac:dyDescent="0.2">
      <c r="P168" s="383"/>
      <c r="Q168" s="383"/>
      <c r="R168" s="383"/>
      <c r="S168" s="384"/>
      <c r="T168" s="384"/>
      <c r="U168" s="384"/>
      <c r="V168" s="384"/>
      <c r="W168" s="384"/>
      <c r="X168" s="384"/>
      <c r="Y168" s="384"/>
      <c r="Z168" s="384"/>
      <c r="AA168" s="384"/>
    </row>
    <row r="169" spans="1:27" x14ac:dyDescent="0.2">
      <c r="P169" s="383"/>
      <c r="Q169" s="383"/>
      <c r="R169" s="383"/>
      <c r="S169" s="384"/>
      <c r="T169" s="384"/>
      <c r="U169" s="384"/>
      <c r="V169" s="384"/>
      <c r="W169" s="384"/>
      <c r="X169" s="384"/>
      <c r="Y169" s="384"/>
      <c r="Z169" s="384"/>
      <c r="AA169" s="384"/>
    </row>
    <row r="170" spans="1:27" x14ac:dyDescent="0.2">
      <c r="P170" s="383"/>
      <c r="Q170" s="383"/>
      <c r="R170" s="383"/>
      <c r="S170" s="384"/>
      <c r="T170" s="384"/>
      <c r="U170" s="384"/>
      <c r="V170" s="384"/>
      <c r="W170" s="384"/>
      <c r="X170" s="384"/>
      <c r="Y170" s="384"/>
      <c r="Z170" s="384"/>
      <c r="AA170" s="384"/>
    </row>
    <row r="171" spans="1:27" x14ac:dyDescent="0.2">
      <c r="P171" s="383"/>
      <c r="Q171" s="383"/>
      <c r="R171" s="383"/>
      <c r="S171" s="384"/>
      <c r="T171" s="384"/>
      <c r="U171" s="384"/>
      <c r="V171" s="384"/>
      <c r="W171" s="384"/>
      <c r="X171" s="384"/>
      <c r="Y171" s="384"/>
      <c r="Z171" s="384"/>
      <c r="AA171" s="384"/>
    </row>
    <row r="172" spans="1:27" x14ac:dyDescent="0.2">
      <c r="P172" s="383"/>
      <c r="Q172" s="383"/>
      <c r="R172" s="383"/>
      <c r="S172" s="384"/>
      <c r="T172" s="384"/>
      <c r="U172" s="384"/>
      <c r="V172" s="384"/>
      <c r="W172" s="384"/>
      <c r="X172" s="384"/>
      <c r="Y172" s="384"/>
      <c r="Z172" s="384"/>
      <c r="AA172" s="384"/>
    </row>
    <row r="173" spans="1:27" x14ac:dyDescent="0.2">
      <c r="P173" s="383"/>
      <c r="Q173" s="383"/>
      <c r="R173" s="383"/>
      <c r="S173" s="384"/>
      <c r="T173" s="384"/>
      <c r="U173" s="384"/>
      <c r="V173" s="384"/>
      <c r="W173" s="384"/>
      <c r="X173" s="384"/>
      <c r="Y173" s="384"/>
      <c r="Z173" s="384"/>
      <c r="AA173" s="384"/>
    </row>
    <row r="174" spans="1:27" x14ac:dyDescent="0.2">
      <c r="P174" s="383"/>
      <c r="Q174" s="383"/>
      <c r="R174" s="383"/>
      <c r="S174" s="384"/>
      <c r="T174" s="384"/>
      <c r="U174" s="384"/>
      <c r="V174" s="384"/>
      <c r="W174" s="384"/>
      <c r="X174" s="384"/>
      <c r="Y174" s="384"/>
      <c r="Z174" s="384"/>
      <c r="AA174" s="384"/>
    </row>
  </sheetData>
  <conditionalFormatting sqref="K2:K81">
    <cfRule type="cellIs" dxfId="4" priority="2" operator="lessThan">
      <formula>1</formula>
    </cfRule>
    <cfRule type="cellIs" dxfId="3" priority="3" operator="lessThan">
      <formula>0</formula>
    </cfRule>
  </conditionalFormatting>
  <conditionalFormatting sqref="E86:E165">
    <cfRule type="cellIs" dxfId="2" priority="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4"/>
  <sheetViews>
    <sheetView showGridLines="0" zoomScaleNormal="100" workbookViewId="0">
      <selection activeCell="Q14" sqref="Q14:R1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0.5703125" style="30" bestFit="1" customWidth="1"/>
    <col min="7" max="7" width="9"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401" t="s">
        <v>67</v>
      </c>
      <c r="R14" s="402"/>
    </row>
    <row r="15" spans="1:18" x14ac:dyDescent="0.2">
      <c r="Q15" s="285"/>
      <c r="R15" s="285"/>
    </row>
    <row r="28" spans="17:18" x14ac:dyDescent="0.2">
      <c r="Q28" s="120"/>
      <c r="R28" s="120"/>
    </row>
    <row r="29" spans="17:18" x14ac:dyDescent="0.2">
      <c r="Q29" s="308"/>
      <c r="R29" s="308"/>
    </row>
    <row r="30" spans="17:18" x14ac:dyDescent="0.2">
      <c r="Q30" s="469"/>
      <c r="R30" s="469"/>
    </row>
    <row r="31" spans="17:18" x14ac:dyDescent="0.2">
      <c r="Q31" s="308"/>
      <c r="R31" s="308"/>
    </row>
    <row r="40" spans="4:17" x14ac:dyDescent="0.2">
      <c r="E40" s="277" t="s">
        <v>221</v>
      </c>
      <c r="F40" s="277" t="s">
        <v>54</v>
      </c>
      <c r="G40" s="277" t="s">
        <v>55</v>
      </c>
      <c r="H40" s="278" t="s">
        <v>54</v>
      </c>
      <c r="I40" s="278" t="s">
        <v>55</v>
      </c>
      <c r="J40" s="278" t="s">
        <v>98</v>
      </c>
      <c r="K40" s="312"/>
      <c r="L40" s="312"/>
      <c r="M40" s="312"/>
    </row>
    <row r="41" spans="4:17" x14ac:dyDescent="0.2">
      <c r="D41" s="279" t="s">
        <v>398</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11"/>
      <c r="L41" s="311"/>
      <c r="M41" s="311"/>
    </row>
    <row r="42" spans="4:17" x14ac:dyDescent="0.2">
      <c r="D42" s="279" t="s">
        <v>399</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11"/>
      <c r="L42" s="311"/>
      <c r="M42" s="311"/>
      <c r="N42" s="303"/>
      <c r="O42" s="303"/>
      <c r="P42" s="303"/>
      <c r="Q42" s="303"/>
    </row>
    <row r="43" spans="4:17" x14ac:dyDescent="0.2">
      <c r="D43" s="470" t="s">
        <v>400</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11"/>
      <c r="L43" s="311"/>
      <c r="M43" s="311"/>
      <c r="N43" s="303"/>
      <c r="O43" s="303"/>
      <c r="P43" s="303"/>
      <c r="Q43" s="303"/>
    </row>
    <row r="44" spans="4:17" x14ac:dyDescent="0.2">
      <c r="D44" s="471"/>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11"/>
      <c r="L44" s="311"/>
      <c r="M44" s="311"/>
      <c r="N44" s="303"/>
      <c r="O44" s="303"/>
      <c r="P44" s="303"/>
      <c r="Q44" s="303"/>
    </row>
    <row r="45" spans="4:17" x14ac:dyDescent="0.2">
      <c r="D45" s="472"/>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11"/>
      <c r="L45" s="311"/>
      <c r="M45" s="311"/>
      <c r="N45" s="303"/>
      <c r="O45" s="303"/>
      <c r="P45" s="303"/>
      <c r="Q45" s="303"/>
    </row>
    <row r="46" spans="4:17" x14ac:dyDescent="0.2">
      <c r="D46" s="470" t="s">
        <v>401</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11"/>
      <c r="L46" s="311"/>
      <c r="M46" s="311"/>
      <c r="N46" s="303"/>
      <c r="O46" s="303"/>
      <c r="P46" s="303"/>
      <c r="Q46" s="303"/>
    </row>
    <row r="47" spans="4:17" x14ac:dyDescent="0.2">
      <c r="D47" s="471"/>
      <c r="E47" s="279" t="s">
        <v>302</v>
      </c>
      <c r="F47" s="280">
        <f>'TODOS LOS AÑOS'!AQ85-'TODOS LOS AÑOS'!AI85</f>
        <v>2744849</v>
      </c>
      <c r="G47" s="280">
        <f>'TODOS LOS AÑOS'!AR85-'TODOS LOS AÑOS'!AJ85</f>
        <v>126566</v>
      </c>
      <c r="H47" s="281">
        <f t="shared" si="0"/>
        <v>0.95592208022873737</v>
      </c>
      <c r="I47" s="281">
        <f t="shared" si="0"/>
        <v>4.4077919771262603E-2</v>
      </c>
      <c r="J47" s="280">
        <f t="shared" si="1"/>
        <v>2871415</v>
      </c>
      <c r="K47" s="311"/>
      <c r="L47" s="311"/>
      <c r="M47" s="311"/>
      <c r="N47" s="303"/>
      <c r="O47" s="303"/>
      <c r="P47" s="303"/>
      <c r="Q47" s="303"/>
    </row>
    <row r="48" spans="4:17" x14ac:dyDescent="0.2">
      <c r="D48" s="472"/>
      <c r="E48" s="279" t="s">
        <v>343</v>
      </c>
      <c r="F48" s="280">
        <f>'TODOS LOS AÑOS'!AY85-'TODOS LOS AÑOS'!AQ85</f>
        <v>2809736</v>
      </c>
      <c r="G48" s="280">
        <f>'TODOS LOS AÑOS'!AZ85-'TODOS LOS AÑOS'!AR85</f>
        <v>111927</v>
      </c>
      <c r="H48" s="281">
        <f t="shared" si="0"/>
        <v>0.96169065357640493</v>
      </c>
      <c r="I48" s="281">
        <f t="shared" si="0"/>
        <v>3.8309346423595056E-2</v>
      </c>
      <c r="J48" s="280">
        <f t="shared" si="1"/>
        <v>2921663</v>
      </c>
      <c r="K48" s="311"/>
      <c r="L48" s="311"/>
      <c r="M48" s="311"/>
      <c r="N48" s="303"/>
      <c r="O48" s="303"/>
      <c r="P48" s="303"/>
      <c r="Q48" s="303"/>
    </row>
    <row r="49" spans="4:17" x14ac:dyDescent="0.2">
      <c r="D49" s="470" t="s">
        <v>402</v>
      </c>
      <c r="E49" s="279" t="s">
        <v>374</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11"/>
      <c r="L49" s="311"/>
      <c r="M49" s="311"/>
      <c r="N49" s="303"/>
      <c r="O49" s="303"/>
      <c r="P49" s="303"/>
      <c r="Q49" s="303"/>
    </row>
    <row r="50" spans="4:17" x14ac:dyDescent="0.2">
      <c r="D50" s="471"/>
      <c r="E50" s="279" t="s">
        <v>386</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11"/>
      <c r="L50" s="311"/>
      <c r="M50" s="311"/>
      <c r="N50" s="303"/>
      <c r="O50" s="303"/>
      <c r="P50" s="303"/>
      <c r="Q50" s="303"/>
    </row>
    <row r="51" spans="4:17" x14ac:dyDescent="0.2">
      <c r="D51" s="472"/>
      <c r="E51" s="279" t="s">
        <v>397</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11"/>
      <c r="L51" s="311"/>
      <c r="M51" s="311"/>
      <c r="N51" s="303"/>
      <c r="O51" s="303"/>
      <c r="P51" s="303"/>
      <c r="Q51" s="303"/>
    </row>
    <row r="52" spans="4:17" x14ac:dyDescent="0.2">
      <c r="D52" s="396" t="s">
        <v>476</v>
      </c>
      <c r="E52" s="279" t="s">
        <v>474</v>
      </c>
      <c r="F52" s="280">
        <f>'TODOS LOS AÑOS'!CE85-'TODOS LOS AÑOS'!BW85</f>
        <v>2978278</v>
      </c>
      <c r="G52" s="280">
        <f>'TODOS LOS AÑOS'!CF85-'TODOS LOS AÑOS'!BX85</f>
        <v>184347</v>
      </c>
      <c r="H52" s="281">
        <f t="shared" ref="H52" si="11">+F52/($F52+$G52)</f>
        <v>0.9417107624204577</v>
      </c>
      <c r="I52" s="281">
        <f t="shared" ref="I52" si="12">+G52/($F52+$G52)</f>
        <v>5.8289237579542311E-2</v>
      </c>
      <c r="J52" s="280">
        <f t="shared" ref="J52" si="13">+G52+F52</f>
        <v>3162625</v>
      </c>
      <c r="K52" s="311"/>
      <c r="L52" s="311"/>
      <c r="M52" s="311"/>
      <c r="N52" s="303"/>
      <c r="O52" s="303"/>
      <c r="P52" s="303"/>
      <c r="Q52" s="303"/>
    </row>
    <row r="53" spans="4:17" x14ac:dyDescent="0.2">
      <c r="D53" s="394"/>
      <c r="E53" s="367"/>
      <c r="F53" s="311"/>
      <c r="G53" s="311"/>
      <c r="H53" s="395"/>
      <c r="I53" s="395"/>
      <c r="J53" s="311"/>
      <c r="K53" s="311"/>
      <c r="L53" s="311"/>
      <c r="M53" s="311"/>
      <c r="N53" s="303"/>
      <c r="O53" s="303"/>
      <c r="P53" s="303"/>
      <c r="Q53" s="303"/>
    </row>
    <row r="54" spans="4:17" x14ac:dyDescent="0.2">
      <c r="D54" s="331" t="s">
        <v>350</v>
      </c>
    </row>
  </sheetData>
  <mergeCells count="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4"/>
  <sheetViews>
    <sheetView showGridLines="0" workbookViewId="0">
      <selection activeCell="L11" sqref="L11:M11"/>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9"/>
    </row>
    <row r="10" spans="1:15" ht="13.5" thickBot="1" x14ac:dyDescent="0.25">
      <c r="L10" s="285"/>
      <c r="M10" s="285"/>
    </row>
    <row r="11" spans="1:15" ht="13.5" thickBot="1" x14ac:dyDescent="0.25">
      <c r="L11" s="401" t="s">
        <v>67</v>
      </c>
      <c r="M11" s="402"/>
    </row>
    <row r="12" spans="1:15" x14ac:dyDescent="0.2">
      <c r="L12" s="285"/>
      <c r="M12" s="285"/>
    </row>
    <row r="28" spans="4:14" x14ac:dyDescent="0.2">
      <c r="K28" s="120"/>
      <c r="L28" s="120"/>
      <c r="M28" s="120"/>
      <c r="N28" s="120"/>
    </row>
    <row r="29" spans="4:14" x14ac:dyDescent="0.2">
      <c r="K29" s="120"/>
      <c r="L29" s="308"/>
      <c r="M29" s="308"/>
      <c r="N29" s="120"/>
    </row>
    <row r="30" spans="4:14" x14ac:dyDescent="0.2">
      <c r="K30" s="120"/>
      <c r="L30" s="120"/>
      <c r="M30" s="120"/>
      <c r="N30" s="120"/>
    </row>
    <row r="31" spans="4:14" x14ac:dyDescent="0.2">
      <c r="E31" s="277" t="s">
        <v>221</v>
      </c>
      <c r="F31" s="277" t="s">
        <v>54</v>
      </c>
      <c r="G31" s="277" t="s">
        <v>55</v>
      </c>
    </row>
    <row r="32" spans="4:14" x14ac:dyDescent="0.2">
      <c r="D32" s="367"/>
      <c r="E32" s="286">
        <v>2005</v>
      </c>
      <c r="F32" s="280">
        <f>'Año 2005'!E30</f>
        <v>1322618</v>
      </c>
      <c r="G32" s="280">
        <f>'Año 2005'!F30</f>
        <v>47555</v>
      </c>
    </row>
    <row r="33" spans="4:7" x14ac:dyDescent="0.2">
      <c r="D33" s="367"/>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331"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01" t="s">
        <v>67</v>
      </c>
      <c r="N6" s="402"/>
    </row>
    <row r="33" spans="4:14" ht="13.5" thickBot="1" x14ac:dyDescent="0.25"/>
    <row r="34" spans="4:14" ht="13.5" thickBot="1" x14ac:dyDescent="0.25">
      <c r="M34" s="401" t="s">
        <v>67</v>
      </c>
      <c r="N34" s="402"/>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election activeCell="M13" sqref="M13:N13"/>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7"/>
      <c r="N12" s="307"/>
    </row>
    <row r="13" spans="13:14" ht="15.75" thickBot="1" x14ac:dyDescent="0.25">
      <c r="M13" s="473" t="s">
        <v>67</v>
      </c>
      <c r="N13" s="474"/>
    </row>
    <row r="14" spans="13:14" ht="15" x14ac:dyDescent="0.2">
      <c r="M14" s="307"/>
      <c r="N14" s="307"/>
    </row>
    <row r="29" spans="13:14" x14ac:dyDescent="0.2">
      <c r="M29" s="120"/>
      <c r="N29" s="120"/>
    </row>
    <row r="30" spans="13:14" x14ac:dyDescent="0.2">
      <c r="M30" s="120"/>
      <c r="N30" s="120"/>
    </row>
    <row r="31" spans="13:14" ht="15" x14ac:dyDescent="0.2">
      <c r="M31" s="415"/>
      <c r="N31" s="415"/>
    </row>
    <row r="32" spans="13:14" x14ac:dyDescent="0.2">
      <c r="M32" s="120"/>
      <c r="N32" s="120"/>
    </row>
    <row r="38" spans="3:9" x14ac:dyDescent="0.2">
      <c r="C38" s="475" t="s">
        <v>475</v>
      </c>
      <c r="D38" s="476"/>
      <c r="E38" s="476"/>
      <c r="F38" s="477"/>
    </row>
    <row r="39" spans="3:9" x14ac:dyDescent="0.2">
      <c r="C39" s="287"/>
      <c r="D39" s="288" t="s">
        <v>193</v>
      </c>
      <c r="E39" s="288" t="s">
        <v>216</v>
      </c>
      <c r="F39" s="288" t="s">
        <v>217</v>
      </c>
      <c r="G39" s="291"/>
      <c r="H39" s="291"/>
      <c r="I39" s="291"/>
    </row>
    <row r="40" spans="3:9" x14ac:dyDescent="0.2">
      <c r="C40" s="287" t="s">
        <v>215</v>
      </c>
      <c r="D40" s="31">
        <f>SUMIF(TIPATE,$C40,DATFON)</f>
        <v>21325459</v>
      </c>
      <c r="E40" s="31">
        <f>SUMIF(TIPATE,$C40,DATISA)</f>
        <v>1170305</v>
      </c>
      <c r="F40" s="31">
        <f>E40+D40</f>
        <v>22495764</v>
      </c>
    </row>
    <row r="41" spans="3:9" x14ac:dyDescent="0.2">
      <c r="C41" s="287" t="s">
        <v>213</v>
      </c>
      <c r="D41" s="31">
        <f>SUMIF(TIPATE,$C41,DATFON)</f>
        <v>3373894</v>
      </c>
      <c r="E41" s="31">
        <f>SUMIF(TIPATE,$C41,DATISA)</f>
        <v>162982</v>
      </c>
      <c r="F41" s="31">
        <f>E41+D41</f>
        <v>3536876</v>
      </c>
    </row>
    <row r="42" spans="3:9" x14ac:dyDescent="0.2">
      <c r="C42" s="287" t="s">
        <v>214</v>
      </c>
      <c r="D42" s="31">
        <f>SUMIF(TIPATE,$C42,DATFON)</f>
        <v>5130684</v>
      </c>
      <c r="E42" s="31">
        <f>SUMIF(TIPATE,$C42,DATISA)</f>
        <v>281611</v>
      </c>
      <c r="F42" s="31">
        <f>E42+D42</f>
        <v>5412295</v>
      </c>
    </row>
    <row r="43" spans="3:9" x14ac:dyDescent="0.2">
      <c r="C43" s="292" t="s">
        <v>98</v>
      </c>
      <c r="D43" s="32">
        <f>SUM(D40:D42)</f>
        <v>29830037</v>
      </c>
      <c r="E43" s="32">
        <f>SUM(E40:E42)</f>
        <v>1614898</v>
      </c>
      <c r="F43" s="32">
        <f>SUM(F40:F42)</f>
        <v>31444935</v>
      </c>
    </row>
    <row r="44" spans="3:9" x14ac:dyDescent="0.2">
      <c r="C44" s="287" t="s">
        <v>215</v>
      </c>
      <c r="D44" s="42">
        <f>+D40/D$43</f>
        <v>0.71489884508021229</v>
      </c>
      <c r="E44" s="42">
        <f>+E40/E$43</f>
        <v>0.72469282889693343</v>
      </c>
      <c r="F44" s="42">
        <f>+F40/F$43</f>
        <v>0.71540182862518242</v>
      </c>
    </row>
    <row r="45" spans="3:9" x14ac:dyDescent="0.2">
      <c r="C45" s="287" t="s">
        <v>213</v>
      </c>
      <c r="D45" s="42">
        <f t="shared" ref="D45:F46" si="0">+D41/D$43</f>
        <v>0.11310391602933648</v>
      </c>
      <c r="E45" s="42">
        <f t="shared" si="0"/>
        <v>0.10092402120753137</v>
      </c>
      <c r="F45" s="42">
        <f t="shared" si="0"/>
        <v>0.11247840073449031</v>
      </c>
    </row>
    <row r="46" spans="3:9" x14ac:dyDescent="0.2">
      <c r="C46" s="287" t="s">
        <v>214</v>
      </c>
      <c r="D46" s="42">
        <f t="shared" si="0"/>
        <v>0.17199723889045127</v>
      </c>
      <c r="E46" s="42">
        <f t="shared" si="0"/>
        <v>0.17438314989553519</v>
      </c>
      <c r="F46" s="42">
        <f t="shared" si="0"/>
        <v>0.1721197706403273</v>
      </c>
    </row>
    <row r="47" spans="3:9" x14ac:dyDescent="0.2">
      <c r="C47" s="287"/>
      <c r="D47" s="293">
        <v>1</v>
      </c>
      <c r="E47" s="293">
        <v>0.99999999999999989</v>
      </c>
      <c r="F47" s="293">
        <v>1</v>
      </c>
    </row>
    <row r="48" spans="3:9" x14ac:dyDescent="0.2">
      <c r="C48" s="331"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O50"/>
  <sheetViews>
    <sheetView showGridLines="0"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01" t="s">
        <v>67</v>
      </c>
      <c r="O12" s="402"/>
    </row>
    <row r="13" spans="11:15" x14ac:dyDescent="0.2">
      <c r="N13" s="30"/>
      <c r="O13" s="30"/>
    </row>
    <row r="14" spans="11:15" x14ac:dyDescent="0.2">
      <c r="K14" s="30"/>
      <c r="L14" s="30"/>
      <c r="M14" s="30"/>
      <c r="N14" s="30"/>
    </row>
    <row r="15" spans="11:15" x14ac:dyDescent="0.2">
      <c r="K15" s="30"/>
      <c r="L15" s="30"/>
      <c r="M15" s="30"/>
      <c r="N15" s="30"/>
    </row>
    <row r="36" spans="1:15" x14ac:dyDescent="0.2">
      <c r="A36" s="313" t="s">
        <v>303</v>
      </c>
      <c r="B36" s="313" t="s">
        <v>304</v>
      </c>
      <c r="C36" s="319"/>
      <c r="D36" s="319" t="s">
        <v>305</v>
      </c>
      <c r="E36" s="319" t="s">
        <v>306</v>
      </c>
      <c r="F36" s="319" t="s">
        <v>307</v>
      </c>
      <c r="G36" s="319" t="s">
        <v>308</v>
      </c>
      <c r="H36" s="319" t="s">
        <v>309</v>
      </c>
      <c r="I36" s="319" t="s">
        <v>310</v>
      </c>
      <c r="J36" s="319" t="s">
        <v>311</v>
      </c>
      <c r="K36" s="319" t="s">
        <v>344</v>
      </c>
      <c r="L36" s="319" t="s">
        <v>376</v>
      </c>
      <c r="M36" s="319" t="s">
        <v>384</v>
      </c>
      <c r="N36" s="319" t="s">
        <v>403</v>
      </c>
      <c r="O36" s="319" t="s">
        <v>477</v>
      </c>
    </row>
    <row r="37" spans="1:15" x14ac:dyDescent="0.2">
      <c r="A37" s="313">
        <v>1</v>
      </c>
      <c r="B37" s="313">
        <v>25</v>
      </c>
      <c r="C37" s="314" t="s">
        <v>312</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c r="O37" s="280">
        <f>SUMIFS(FON_JUN_2017,IND_PRO_SAL,"&gt;="&amp;$A37,IND_PRO_SAL,"&lt;="&amp;$B37)+SUMIFS(ISA_JUN_2017,IND_PRO_SAL,"&gt;="&amp;$A37,IND_PRO_SAL,"&lt;="&amp;$B37)</f>
        <v>16730159</v>
      </c>
    </row>
    <row r="38" spans="1:15" x14ac:dyDescent="0.2">
      <c r="A38" s="313">
        <v>26</v>
      </c>
      <c r="B38" s="313">
        <v>40</v>
      </c>
      <c r="C38" s="314" t="s">
        <v>313</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c r="O38" s="280">
        <f>SUMIFS(FON_JUN_2017,IND_PRO_SAL,"&gt;="&amp;$A38,IND_PRO_SAL,"&lt;="&amp;$B38)+SUMIFS(ISA_JUN_2017,IND_PRO_SAL,"&gt;="&amp;$A38,IND_PRO_SAL,"&lt;="&amp;$B38)</f>
        <v>5363987</v>
      </c>
    </row>
    <row r="39" spans="1:15" x14ac:dyDescent="0.2">
      <c r="A39" s="313">
        <v>41</v>
      </c>
      <c r="B39" s="313">
        <v>56</v>
      </c>
      <c r="C39" s="270" t="s">
        <v>314</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c r="O39" s="280">
        <f>SUMIFS(FON_JUN_2017,IND_PRO_SAL,"&gt;="&amp;$A39,IND_PRO_SAL,"&lt;="&amp;$B39)+SUMIFS(ISA_JUN_2017,IND_PRO_SAL,"&gt;="&amp;$A39,IND_PRO_SAL,"&lt;="&amp;$B39)</f>
        <v>6435022</v>
      </c>
    </row>
    <row r="40" spans="1:15" x14ac:dyDescent="0.2">
      <c r="A40" s="313">
        <v>57</v>
      </c>
      <c r="B40" s="313">
        <v>69</v>
      </c>
      <c r="C40" s="314" t="s">
        <v>315</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c r="O40" s="280">
        <f>SUMIFS(FON_JUN_2017,IND_PRO_SAL,"&gt;="&amp;$A40,IND_PRO_SAL,"&lt;="&amp;$B40)+SUMIFS(ISA_JUN_2017,IND_PRO_SAL,"&gt;="&amp;$A40,IND_PRO_SAL,"&lt;="&amp;$B40)</f>
        <v>2282430</v>
      </c>
    </row>
    <row r="41" spans="1:15" x14ac:dyDescent="0.2">
      <c r="A41" s="313">
        <v>70</v>
      </c>
      <c r="B41" s="313">
        <v>80</v>
      </c>
      <c r="C41" s="314" t="s">
        <v>375</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c r="O41" s="280">
        <f>SUMIFS(FON_JUN_2017,IND_PRO_SAL,"&gt;="&amp;$A41,IND_PRO_SAL,"&lt;="&amp;$B41)+SUMIFS(ISA_JUN_2017,IND_PRO_SAL,"&gt;="&amp;$A41,IND_PRO_SAL,"&lt;="&amp;$B41)</f>
        <v>633337</v>
      </c>
    </row>
    <row r="42" spans="1:15" x14ac:dyDescent="0.2">
      <c r="C42" s="315" t="s">
        <v>98</v>
      </c>
      <c r="D42" s="317">
        <f>SUM(D37:D41)</f>
        <v>2021849</v>
      </c>
      <c r="E42" s="317">
        <f t="shared" ref="E42:J42" si="0">SUM(E37:E41)</f>
        <v>3557316</v>
      </c>
      <c r="F42" s="317">
        <f t="shared" si="0"/>
        <v>5698115</v>
      </c>
      <c r="G42" s="317">
        <f t="shared" si="0"/>
        <v>7991819</v>
      </c>
      <c r="H42" s="317">
        <f t="shared" si="0"/>
        <v>10053060</v>
      </c>
      <c r="I42" s="317">
        <f t="shared" si="0"/>
        <v>12706566</v>
      </c>
      <c r="J42" s="317">
        <f t="shared" si="0"/>
        <v>15577980</v>
      </c>
      <c r="K42" s="317">
        <f>SUM(K37:K41)</f>
        <v>18499655</v>
      </c>
      <c r="L42" s="317">
        <f>SUM(L37:L41)</f>
        <v>21756315</v>
      </c>
      <c r="M42" s="317">
        <f>SUM(M37:M41)</f>
        <v>25002163</v>
      </c>
      <c r="N42" s="317">
        <f>SUM(N37:N41)</f>
        <v>28282310</v>
      </c>
      <c r="O42" s="317">
        <f>SUM(O37:O41)</f>
        <v>31444935</v>
      </c>
    </row>
    <row r="43" spans="1:15" x14ac:dyDescent="0.2">
      <c r="C43" s="319"/>
      <c r="D43" s="319" t="s">
        <v>305</v>
      </c>
      <c r="E43" s="319" t="s">
        <v>306</v>
      </c>
      <c r="F43" s="319" t="s">
        <v>307</v>
      </c>
      <c r="G43" s="319" t="s">
        <v>308</v>
      </c>
      <c r="H43" s="319" t="s">
        <v>309</v>
      </c>
      <c r="I43" s="319" t="s">
        <v>310</v>
      </c>
      <c r="J43" s="319" t="s">
        <v>311</v>
      </c>
      <c r="K43" s="319" t="s">
        <v>344</v>
      </c>
      <c r="L43" s="319" t="s">
        <v>376</v>
      </c>
      <c r="M43" s="319" t="s">
        <v>384</v>
      </c>
      <c r="N43" s="319" t="s">
        <v>403</v>
      </c>
      <c r="O43" s="319" t="s">
        <v>477</v>
      </c>
    </row>
    <row r="44" spans="1:15" x14ac:dyDescent="0.2">
      <c r="C44" s="314" t="s">
        <v>312</v>
      </c>
      <c r="D44" s="318">
        <f>D37/D$42</f>
        <v>1</v>
      </c>
      <c r="E44" s="318">
        <f t="shared" ref="E44:J44" si="1">E37/E$42</f>
        <v>0.84646711172130895</v>
      </c>
      <c r="F44" s="318">
        <f t="shared" si="1"/>
        <v>0.69090234226581948</v>
      </c>
      <c r="G44" s="318">
        <f t="shared" si="1"/>
        <v>0.62283817989371382</v>
      </c>
      <c r="H44" s="318">
        <f t="shared" si="1"/>
        <v>0.58810978945714043</v>
      </c>
      <c r="I44" s="318">
        <f t="shared" si="1"/>
        <v>0.56195836074042349</v>
      </c>
      <c r="J44" s="318">
        <f t="shared" si="1"/>
        <v>0.54924624373635089</v>
      </c>
      <c r="K44" s="318">
        <f t="shared" ref="K44:M45" si="2">K37/K$42</f>
        <v>0.5425752534304018</v>
      </c>
      <c r="L44" s="318">
        <f t="shared" si="2"/>
        <v>0.53648280970375728</v>
      </c>
      <c r="M44" s="318">
        <f>M37/M$42</f>
        <v>0.53416126436740696</v>
      </c>
      <c r="N44" s="318">
        <f>N37/N$42</f>
        <v>0.53311327822939503</v>
      </c>
      <c r="O44" s="318">
        <f>O37/O$42</f>
        <v>0.5320462262046336</v>
      </c>
    </row>
    <row r="45" spans="1:15" x14ac:dyDescent="0.2">
      <c r="C45" s="314" t="s">
        <v>313</v>
      </c>
      <c r="D45" s="318"/>
      <c r="E45" s="318">
        <f t="shared" ref="E45:J45" si="3">E38/E$42</f>
        <v>0.15353288827869102</v>
      </c>
      <c r="F45" s="318">
        <f t="shared" si="3"/>
        <v>0.18116482380576734</v>
      </c>
      <c r="G45" s="318">
        <f t="shared" si="3"/>
        <v>0.19340590671535479</v>
      </c>
      <c r="H45" s="318">
        <f t="shared" si="3"/>
        <v>0.19801881218255935</v>
      </c>
      <c r="I45" s="318">
        <f t="shared" si="3"/>
        <v>0.19229270913951102</v>
      </c>
      <c r="J45" s="318">
        <f t="shared" si="3"/>
        <v>0.18774314769950917</v>
      </c>
      <c r="K45" s="318">
        <f t="shared" si="2"/>
        <v>0.18322152494195162</v>
      </c>
      <c r="L45" s="318">
        <f t="shared" si="2"/>
        <v>0.1771465893925511</v>
      </c>
      <c r="M45" s="318">
        <f t="shared" si="2"/>
        <v>0.17388971506185286</v>
      </c>
      <c r="N45" s="318">
        <f t="shared" ref="N45:O45" si="4">N38/N$42</f>
        <v>0.17201056066495277</v>
      </c>
      <c r="O45" s="318">
        <f t="shared" si="4"/>
        <v>0.17058349778748153</v>
      </c>
    </row>
    <row r="46" spans="1:15" x14ac:dyDescent="0.2">
      <c r="C46" s="270" t="s">
        <v>314</v>
      </c>
      <c r="D46" s="318"/>
      <c r="E46" s="318"/>
      <c r="F46" s="318">
        <f t="shared" ref="F46:K46" si="5">F39/F$42</f>
        <v>0.12793283392841318</v>
      </c>
      <c r="G46" s="318">
        <f t="shared" si="5"/>
        <v>0.18375591339093139</v>
      </c>
      <c r="H46" s="318">
        <f t="shared" si="5"/>
        <v>0.21387139836030025</v>
      </c>
      <c r="I46" s="318">
        <f t="shared" si="5"/>
        <v>0.22470854832060841</v>
      </c>
      <c r="J46" s="318">
        <f t="shared" si="5"/>
        <v>0.22617341914677</v>
      </c>
      <c r="K46" s="318">
        <f t="shared" si="5"/>
        <v>0.22468732525011953</v>
      </c>
      <c r="L46" s="318">
        <f t="shared" ref="L46:M46" si="6">L39/L$42</f>
        <v>0.21863987536492277</v>
      </c>
      <c r="M46" s="318">
        <f t="shared" si="6"/>
        <v>0.21345201213191034</v>
      </c>
      <c r="N46" s="318">
        <f t="shared" ref="N46:O46" si="7">N39/N$42</f>
        <v>0.20859579716084012</v>
      </c>
      <c r="O46" s="318">
        <f t="shared" si="7"/>
        <v>0.20464415016281637</v>
      </c>
    </row>
    <row r="47" spans="1:15" x14ac:dyDescent="0.2">
      <c r="C47" s="314" t="s">
        <v>315</v>
      </c>
      <c r="D47" s="318"/>
      <c r="E47" s="318"/>
      <c r="F47" s="318"/>
      <c r="G47" s="318"/>
      <c r="H47" s="318"/>
      <c r="I47" s="318">
        <f t="shared" ref="I47:N47" si="8">I40/I$42</f>
        <v>2.1040381799457067E-2</v>
      </c>
      <c r="J47" s="318">
        <f t="shared" si="8"/>
        <v>3.6837189417369902E-2</v>
      </c>
      <c r="K47" s="318">
        <f t="shared" si="8"/>
        <v>4.9515896377527041E-2</v>
      </c>
      <c r="L47" s="318">
        <f t="shared" si="8"/>
        <v>5.7895374285580989E-2</v>
      </c>
      <c r="M47" s="318">
        <f t="shared" si="8"/>
        <v>6.4266399671100455E-2</v>
      </c>
      <c r="N47" s="318">
        <f t="shared" si="8"/>
        <v>6.8769347341147175E-2</v>
      </c>
      <c r="O47" s="318">
        <f t="shared" ref="O47" si="9">O40/O$42</f>
        <v>7.258498069720927E-2</v>
      </c>
    </row>
    <row r="48" spans="1:15" x14ac:dyDescent="0.2">
      <c r="C48" s="314" t="s">
        <v>375</v>
      </c>
      <c r="D48" s="318"/>
      <c r="E48" s="318"/>
      <c r="F48" s="318"/>
      <c r="G48" s="318"/>
      <c r="H48" s="318"/>
      <c r="I48" s="318"/>
      <c r="J48" s="318"/>
      <c r="K48" s="318"/>
      <c r="L48" s="318">
        <f t="shared" ref="L48:N49" si="10">L41/L$42</f>
        <v>9.8353512531878674E-3</v>
      </c>
      <c r="M48" s="318">
        <f t="shared" si="10"/>
        <v>1.4230608767729415E-2</v>
      </c>
      <c r="N48" s="318">
        <f t="shared" si="10"/>
        <v>1.7511016603664976E-2</v>
      </c>
      <c r="O48" s="318">
        <f t="shared" ref="O48" si="11">O41/O$42</f>
        <v>2.0141145147859266E-2</v>
      </c>
    </row>
    <row r="49" spans="3:15" x14ac:dyDescent="0.2">
      <c r="C49" s="315" t="s">
        <v>98</v>
      </c>
      <c r="D49" s="316">
        <f t="shared" ref="D49:K49" si="12">D42/D$42</f>
        <v>1</v>
      </c>
      <c r="E49" s="316">
        <f t="shared" si="12"/>
        <v>1</v>
      </c>
      <c r="F49" s="316">
        <f t="shared" si="12"/>
        <v>1</v>
      </c>
      <c r="G49" s="316">
        <f t="shared" si="12"/>
        <v>1</v>
      </c>
      <c r="H49" s="316">
        <f t="shared" si="12"/>
        <v>1</v>
      </c>
      <c r="I49" s="316">
        <f t="shared" si="12"/>
        <v>1</v>
      </c>
      <c r="J49" s="316">
        <f t="shared" si="12"/>
        <v>1</v>
      </c>
      <c r="K49" s="316">
        <f t="shared" si="12"/>
        <v>1</v>
      </c>
      <c r="L49" s="316">
        <f t="shared" si="10"/>
        <v>1</v>
      </c>
      <c r="M49" s="316">
        <f t="shared" si="10"/>
        <v>1</v>
      </c>
      <c r="N49" s="316">
        <f t="shared" si="10"/>
        <v>1</v>
      </c>
      <c r="O49" s="316">
        <f t="shared" ref="O49" si="13">O42/O$42</f>
        <v>1</v>
      </c>
    </row>
    <row r="50" spans="3:15" x14ac:dyDescent="0.2">
      <c r="C50" s="331" t="s">
        <v>350</v>
      </c>
    </row>
  </sheetData>
  <mergeCells count="1">
    <mergeCell ref="N12:O12"/>
  </mergeCells>
  <hyperlinks>
    <hyperlink ref="N12" location="Indice!A1" display="Volver al I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302"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10.625841107149119</v>
      </c>
      <c r="F20" s="24">
        <f>'Tasas de Uso'!D21</f>
        <v>4.5261130441993913</v>
      </c>
      <c r="G20" s="28">
        <f>'Tasas de Uso'!E21</f>
        <v>2.3476747052897986</v>
      </c>
      <c r="H20" s="13"/>
      <c r="I20" s="13"/>
      <c r="J20" t="str">
        <f>+TRIM(D20)</f>
        <v>Salud oral integral de la embarazada</v>
      </c>
    </row>
    <row r="21" spans="1:10" x14ac:dyDescent="0.2">
      <c r="A21" s="13"/>
      <c r="B21" s="24">
        <v>2</v>
      </c>
      <c r="C21" s="24">
        <f>'Tasas de Uso'!A47</f>
        <v>41</v>
      </c>
      <c r="D21" s="29" t="s">
        <v>23</v>
      </c>
      <c r="E21" s="24">
        <f>'Tasas de Uso'!C47</f>
        <v>1060.7232985581313</v>
      </c>
      <c r="F21" s="24">
        <f>'Tasas de Uso'!D47</f>
        <v>304.95852187028657</v>
      </c>
      <c r="G21" s="28">
        <f>'Tasas de Uso'!E47</f>
        <v>3.4782543280076221</v>
      </c>
      <c r="J21" t="str">
        <f t="shared" ref="J21:J84" si="0">+TRIM(D21)</f>
        <v>Salud Oral</v>
      </c>
    </row>
    <row r="22" spans="1:10" x14ac:dyDescent="0.2">
      <c r="A22" s="13"/>
      <c r="B22" s="24">
        <v>3</v>
      </c>
      <c r="C22" s="24">
        <f>'Tasas de Uso'!A8</f>
        <v>2</v>
      </c>
      <c r="D22" s="29" t="s">
        <v>286</v>
      </c>
      <c r="E22" s="24">
        <f>'Tasas de Uso'!C8</f>
        <v>1465.1189651189652</v>
      </c>
      <c r="F22" s="24">
        <f>'Tasas de Uso'!D8</f>
        <v>336.67972575905975</v>
      </c>
      <c r="G22" s="28">
        <f>'Tasas de Uso'!E8</f>
        <v>4.3516697116697118</v>
      </c>
      <c r="J22" t="str">
        <f t="shared" si="0"/>
        <v>Displasia luxante de caderas</v>
      </c>
    </row>
    <row r="23" spans="1:10" x14ac:dyDescent="0.2">
      <c r="A23" s="13"/>
      <c r="B23" s="24">
        <v>4</v>
      </c>
      <c r="C23" s="24">
        <f>'Tasas de Uso'!A75</f>
        <v>69</v>
      </c>
      <c r="D23" s="29" t="s">
        <v>90</v>
      </c>
      <c r="E23" s="24">
        <f>'Tasas de Uso'!C75</f>
        <v>0.90233025706089665</v>
      </c>
      <c r="F23" s="24">
        <f>'Tasas de Uso'!D75</f>
        <v>0.99282479679212465</v>
      </c>
      <c r="G23" s="28">
        <f>'Tasas de Uso'!E75</f>
        <v>0.90885145090692621</v>
      </c>
      <c r="J23" t="str">
        <f t="shared" si="0"/>
        <v>Analgesia del Parto</v>
      </c>
    </row>
    <row r="24" spans="1:10" x14ac:dyDescent="0.2">
      <c r="A24" s="13"/>
      <c r="B24" s="24">
        <v>5</v>
      </c>
      <c r="C24" s="24">
        <f>'Tasas de Uso'!A22</f>
        <v>16</v>
      </c>
      <c r="D24" s="29" t="s">
        <v>19</v>
      </c>
      <c r="E24" s="24">
        <f>'Tasas de Uso'!C22</f>
        <v>12.474248895497125</v>
      </c>
      <c r="F24" s="24">
        <f>'Tasas de Uso'!D22</f>
        <v>9.5784937884123842</v>
      </c>
      <c r="G24" s="28">
        <f>'Tasas de Uso'!E22</f>
        <v>1.3023184198947741</v>
      </c>
      <c r="J24" t="str">
        <f t="shared" si="0"/>
        <v>Infección Respiratoria Aguda (IRA) Infantil</v>
      </c>
    </row>
    <row r="25" spans="1:10" x14ac:dyDescent="0.2">
      <c r="A25" s="13"/>
      <c r="B25" s="24">
        <v>6</v>
      </c>
      <c r="C25" s="24">
        <f>'Tasas de Uso'!A25</f>
        <v>19</v>
      </c>
      <c r="D25" s="29" t="s">
        <v>84</v>
      </c>
      <c r="E25" s="24">
        <f>'Tasas de Uso'!C25</f>
        <v>11739.81960307249</v>
      </c>
      <c r="F25" s="24">
        <f>'Tasas de Uso'!D25</f>
        <v>4428.8104259915108</v>
      </c>
      <c r="G25" s="28">
        <f>'Tasas de Uso'!E25</f>
        <v>2.6507839518654062</v>
      </c>
      <c r="J25" t="str">
        <f t="shared" si="0"/>
        <v>Salud Oral Integral del Adulto de 60 años</v>
      </c>
    </row>
    <row r="26" spans="1:10" ht="22.5" x14ac:dyDescent="0.2">
      <c r="A26" s="13"/>
      <c r="B26" s="24">
        <v>7</v>
      </c>
      <c r="C26" s="24">
        <f>'Tasas de Uso'!A20</f>
        <v>14</v>
      </c>
      <c r="D26" s="29" t="s">
        <v>29</v>
      </c>
      <c r="E26" s="24">
        <f>'Tasas de Uso'!C20</f>
        <v>18.439167007859002</v>
      </c>
      <c r="F26" s="24">
        <f>'Tasas de Uso'!D20</f>
        <v>8.3969424294792283</v>
      </c>
      <c r="G26" s="28">
        <f>'Tasas de Uso'!E20</f>
        <v>2.195938243321097</v>
      </c>
      <c r="J26" t="str">
        <f t="shared" si="0"/>
        <v>Vicios de refracción en personas de 65 años y más</v>
      </c>
    </row>
    <row r="27" spans="1:10" x14ac:dyDescent="0.2">
      <c r="A27" s="13"/>
      <c r="B27" s="24">
        <v>8</v>
      </c>
      <c r="C27" s="24">
        <f>'Tasas de Uso'!A18</f>
        <v>12</v>
      </c>
      <c r="D27" s="29" t="s">
        <v>24</v>
      </c>
      <c r="E27" s="24">
        <f>'Tasas de Uso'!C18</f>
        <v>100.72828195133438</v>
      </c>
      <c r="F27" s="24">
        <f>'Tasas de Uso'!D18</f>
        <v>86.457505265784292</v>
      </c>
      <c r="G27" s="28">
        <f>'Tasas de Uso'!E18</f>
        <v>1.1650611666584576</v>
      </c>
      <c r="J27" t="str">
        <f t="shared" si="0"/>
        <v>Prematurez</v>
      </c>
    </row>
    <row r="28" spans="1:10" x14ac:dyDescent="0.2">
      <c r="A28" s="13"/>
      <c r="B28" s="24">
        <v>9</v>
      </c>
      <c r="C28" s="24">
        <f>'Tasas de Uso'!A7</f>
        <v>1</v>
      </c>
      <c r="D28" s="29" t="s">
        <v>3</v>
      </c>
      <c r="E28" s="24">
        <f>'Tasas de Uso'!C7</f>
        <v>17.06486982153568</v>
      </c>
      <c r="F28" s="24">
        <f>'Tasas de Uso'!D7</f>
        <v>5.2853320064521938</v>
      </c>
      <c r="G28" s="28">
        <f>'Tasas de Uso'!E7</f>
        <v>3.2287223963798941</v>
      </c>
      <c r="J28" t="str">
        <f t="shared" si="0"/>
        <v>Cáncer Cérvicouterino</v>
      </c>
    </row>
    <row r="29" spans="1:10" ht="22.5" x14ac:dyDescent="0.2">
      <c r="A29" s="13"/>
      <c r="B29" s="24">
        <v>10</v>
      </c>
      <c r="C29" s="24">
        <f>'Tasas de Uso'!A12</f>
        <v>6</v>
      </c>
      <c r="D29" s="29" t="s">
        <v>36</v>
      </c>
      <c r="E29" s="24">
        <f>'Tasas de Uso'!C12</f>
        <v>3.8619735002206381</v>
      </c>
      <c r="F29" s="24">
        <f>'Tasas de Uso'!D12</f>
        <v>5.6357407582611785</v>
      </c>
      <c r="G29" s="28">
        <f>'Tasas de Uso'!E12</f>
        <v>0.68526457583407208</v>
      </c>
      <c r="J29" t="str">
        <f t="shared" si="0"/>
        <v>Órtesis (o ayudas técnicas) para personas de 65 años y más</v>
      </c>
    </row>
    <row r="30" spans="1:10" x14ac:dyDescent="0.2">
      <c r="A30" s="13"/>
      <c r="B30" s="24"/>
      <c r="C30" s="24">
        <f>'Tasas de Uso'!A16</f>
        <v>10</v>
      </c>
      <c r="D30" s="29" t="s">
        <v>83</v>
      </c>
      <c r="E30" s="24">
        <f>'Tasas de Uso'!C16</f>
        <v>6.4830592034634131</v>
      </c>
      <c r="F30" s="24">
        <f>'Tasas de Uso'!D16</f>
        <v>5.5250596472988684</v>
      </c>
      <c r="G30" s="28">
        <f>'Tasas de Uso'!E16</f>
        <v>1.1733917129080949</v>
      </c>
      <c r="J30" t="str">
        <f t="shared" si="0"/>
        <v>Urgencia Odontológicas Ambulatoria</v>
      </c>
    </row>
    <row r="31" spans="1:10" ht="33.75" x14ac:dyDescent="0.2">
      <c r="A31" s="13"/>
      <c r="B31" s="24"/>
      <c r="C31" s="24">
        <f>'Tasas de Uso'!A27</f>
        <v>21</v>
      </c>
      <c r="D31" s="29" t="s">
        <v>80</v>
      </c>
      <c r="E31" s="24">
        <f>'Tasas de Uso'!C27</f>
        <v>661.7938291845436</v>
      </c>
      <c r="F31" s="24">
        <f>'Tasas de Uso'!D27</f>
        <v>289.99988087296293</v>
      </c>
      <c r="G31" s="28">
        <f>'Tasas de Uso'!E27</f>
        <v>2.2820486242697746</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9.4275465257722484</v>
      </c>
      <c r="F32" s="24">
        <f>'Tasas de Uso'!D50</f>
        <v>21.55013823625259</v>
      </c>
      <c r="G32" s="28">
        <f>'Tasas de Uso'!E50</f>
        <v>0.43747035041811544</v>
      </c>
      <c r="J32" t="str">
        <f t="shared" si="0"/>
        <v>Hipoacusia bilateral en personas de 65 años y más que requieren uso de audífonos</v>
      </c>
    </row>
    <row r="33" spans="1:10" x14ac:dyDescent="0.2">
      <c r="A33" s="13"/>
      <c r="B33" s="24"/>
      <c r="C33" s="24">
        <f>'Tasas de Uso'!A44</f>
        <v>38</v>
      </c>
      <c r="D33" s="29" t="s">
        <v>21</v>
      </c>
      <c r="E33" s="24">
        <f>'Tasas de Uso'!C44</f>
        <v>64.274788870961785</v>
      </c>
      <c r="F33" s="24">
        <f>'Tasas de Uso'!D44</f>
        <v>13.899547155089744</v>
      </c>
      <c r="G33" s="28">
        <f>'Tasas de Uso'!E44</f>
        <v>4.6242361822144407</v>
      </c>
      <c r="J33" t="str">
        <f t="shared" si="0"/>
        <v>Hipertensión Arterial</v>
      </c>
    </row>
    <row r="34" spans="1:10" ht="22.5" x14ac:dyDescent="0.2">
      <c r="A34" s="13"/>
      <c r="B34" s="24"/>
      <c r="C34" s="24">
        <f>'Tasas de Uso'!A11</f>
        <v>5</v>
      </c>
      <c r="D34" s="29" t="s">
        <v>20</v>
      </c>
      <c r="E34" s="24">
        <f>'Tasas de Uso'!C11</f>
        <v>318.01005715648591</v>
      </c>
      <c r="F34" s="24">
        <f>'Tasas de Uso'!D11</f>
        <v>20.031700311746988</v>
      </c>
      <c r="G34" s="28">
        <f>'Tasas de Uso'!E11</f>
        <v>15.875340196158909</v>
      </c>
      <c r="J34" t="str">
        <f t="shared" si="0"/>
        <v>Neumonía Comunitaria de Manejo Ambulatorio</v>
      </c>
    </row>
    <row r="35" spans="1:10" ht="22.5" x14ac:dyDescent="0.2">
      <c r="A35" s="13"/>
      <c r="B35" s="24"/>
      <c r="C35" s="24">
        <f>'Tasas de Uso'!A53</f>
        <v>47</v>
      </c>
      <c r="D35" s="29" t="s">
        <v>40</v>
      </c>
      <c r="E35" s="24">
        <f>'Tasas de Uso'!C53</f>
        <v>13762.266848638461</v>
      </c>
      <c r="F35" s="24">
        <f>'Tasas de Uso'!D53</f>
        <v>6086.7733782645328</v>
      </c>
      <c r="G35" s="28">
        <f>'Tasas de Uso'!E53</f>
        <v>2.2610118684199105</v>
      </c>
      <c r="J35" t="str">
        <f t="shared" si="0"/>
        <v>Síndrome de dificultad respiratoria en el recién nacido</v>
      </c>
    </row>
    <row r="36" spans="1:10" x14ac:dyDescent="0.2">
      <c r="A36" s="13"/>
      <c r="B36" s="24"/>
      <c r="C36" s="24">
        <f>'Tasas de Uso'!A60</f>
        <v>54</v>
      </c>
      <c r="D36" s="29" t="s">
        <v>34</v>
      </c>
      <c r="E36" s="24">
        <f>'Tasas de Uso'!C60</f>
        <v>16000.231000230999</v>
      </c>
      <c r="F36" s="24">
        <f>'Tasas de Uso'!D60</f>
        <v>148.95527260855371</v>
      </c>
      <c r="G36" s="28">
        <f>'Tasas de Uso'!E60</f>
        <v>107.41634532319462</v>
      </c>
      <c r="J36" t="str">
        <f t="shared" si="0"/>
        <v>Depresión en personas de 15 años y más</v>
      </c>
    </row>
    <row r="37" spans="1:10" x14ac:dyDescent="0.2">
      <c r="A37" s="13"/>
      <c r="B37" s="24"/>
      <c r="C37" s="24">
        <f>'Tasas de Uso'!A59</f>
        <v>53</v>
      </c>
      <c r="D37" s="29" t="s">
        <v>278</v>
      </c>
      <c r="E37" s="24">
        <f>'Tasas de Uso'!C59</f>
        <v>19.533292105388998</v>
      </c>
      <c r="F37" s="24">
        <f>'Tasas de Uso'!D59</f>
        <v>6.2785000865825413</v>
      </c>
      <c r="G37" s="28">
        <f>'Tasas de Uso'!E59</f>
        <v>3.111139895837955</v>
      </c>
      <c r="J37" t="str">
        <f t="shared" si="0"/>
        <v>Retinopatía del prematuro</v>
      </c>
    </row>
    <row r="38" spans="1:10" ht="22.5" x14ac:dyDescent="0.2">
      <c r="A38" s="13"/>
      <c r="B38" s="24"/>
      <c r="C38" s="24">
        <f>'Tasas de Uso'!A56</f>
        <v>50</v>
      </c>
      <c r="D38" s="29" t="s">
        <v>39</v>
      </c>
      <c r="E38" s="24">
        <f>'Tasas de Uso'!C56</f>
        <v>55.135988027449031</v>
      </c>
      <c r="F38" s="24">
        <f>'Tasas de Uso'!D56</f>
        <v>2.1316532401713264</v>
      </c>
      <c r="G38" s="28">
        <f>'Tasas de Uso'!E56</f>
        <v>25.865364491936603</v>
      </c>
      <c r="J38" t="str">
        <f t="shared" si="0"/>
        <v>Asma bronquial moderada y severa en menores de 15 años</v>
      </c>
    </row>
    <row r="39" spans="1:10" x14ac:dyDescent="0.2">
      <c r="A39" s="13"/>
      <c r="B39" s="24"/>
      <c r="C39" s="24">
        <f>'Tasas de Uso'!A14</f>
        <v>8</v>
      </c>
      <c r="D39" s="29" t="s">
        <v>5</v>
      </c>
      <c r="E39" s="24">
        <f>'Tasas de Uso'!C14</f>
        <v>58.357424647825731</v>
      </c>
      <c r="F39" s="24">
        <f>'Tasas de Uso'!D14</f>
        <v>47.613587629848475</v>
      </c>
      <c r="G39" s="28">
        <f>'Tasas de Uso'!E14</f>
        <v>1.2256464499482929</v>
      </c>
      <c r="J39" t="str">
        <f t="shared" si="0"/>
        <v>Infarto Agudo del Miocardio (IAM)</v>
      </c>
    </row>
    <row r="40" spans="1:10" ht="22.5" x14ac:dyDescent="0.2">
      <c r="A40" s="13"/>
      <c r="B40" s="24"/>
      <c r="C40" s="24">
        <f>'Tasas de Uso'!A69</f>
        <v>63</v>
      </c>
      <c r="D40" s="29" t="s">
        <v>275</v>
      </c>
      <c r="E40" s="24">
        <f>'Tasas de Uso'!C69</f>
        <v>4.8195249630368311</v>
      </c>
      <c r="F40" s="24">
        <f>'Tasas de Uso'!D69</f>
        <v>3.8356013323920131</v>
      </c>
      <c r="G40" s="28">
        <f>'Tasas de Uso'!E69</f>
        <v>1.2565239568396982</v>
      </c>
      <c r="J40" t="str">
        <f t="shared" si="0"/>
        <v>Hipoacusia neurosensorial bilateral del prematuro</v>
      </c>
    </row>
    <row r="41" spans="1:10" ht="33.75" x14ac:dyDescent="0.2">
      <c r="A41" s="13"/>
      <c r="B41" s="24"/>
      <c r="C41" s="24">
        <f>'Tasas de Uso'!A35</f>
        <v>29</v>
      </c>
      <c r="D41" s="29" t="s">
        <v>26</v>
      </c>
      <c r="E41" s="24">
        <f>'Tasas de Uso'!C35</f>
        <v>6091.3460922490467</v>
      </c>
      <c r="F41" s="24">
        <f>'Tasas de Uso'!D35</f>
        <v>1219.108849418878</v>
      </c>
      <c r="G41" s="28">
        <f>'Tasas de Uso'!E35</f>
        <v>4.996556374070007</v>
      </c>
      <c r="J41" t="str">
        <f t="shared" si="0"/>
        <v>Colecistectomía preventiva del cancer de vesícula en personas de 35 a 49 años sintomáticos</v>
      </c>
    </row>
    <row r="42" spans="1:10" x14ac:dyDescent="0.2">
      <c r="A42" s="13"/>
      <c r="B42" s="24"/>
      <c r="C42" s="24">
        <f>'Tasas de Uso'!A43</f>
        <v>37</v>
      </c>
      <c r="D42" s="29" t="s">
        <v>7</v>
      </c>
      <c r="E42" s="24">
        <f>'Tasas de Uso'!C43</f>
        <v>119.92652616327968</v>
      </c>
      <c r="F42" s="24">
        <f>'Tasas de Uso'!D43</f>
        <v>23.00640903459449</v>
      </c>
      <c r="G42" s="28">
        <f>'Tasas de Uso'!E43</f>
        <v>5.212744239352932</v>
      </c>
      <c r="J42" t="str">
        <f t="shared" si="0"/>
        <v>Diabetes Mellitus Tipo 2</v>
      </c>
    </row>
    <row r="43" spans="1:10" x14ac:dyDescent="0.2">
      <c r="A43" s="13"/>
      <c r="B43" s="24"/>
      <c r="C43" s="24">
        <f>'Tasas de Uso'!A29</f>
        <v>23</v>
      </c>
      <c r="D43" s="29" t="s">
        <v>30</v>
      </c>
      <c r="E43" s="24">
        <f>'Tasas de Uso'!C29</f>
        <v>33743.79660837027</v>
      </c>
      <c r="F43" s="24">
        <f>'Tasas de Uso'!D29</f>
        <v>15671.328937840621</v>
      </c>
      <c r="G43" s="28">
        <f>'Tasas de Uso'!E29</f>
        <v>2.1532185778381017</v>
      </c>
      <c r="J43" t="str">
        <f t="shared" si="0"/>
        <v>Estrabismo en menores de 9 años</v>
      </c>
    </row>
    <row r="44" spans="1:10" x14ac:dyDescent="0.2">
      <c r="A44" s="13"/>
      <c r="B44" s="24"/>
      <c r="C44" s="24">
        <f>'Tasas de Uso'!A19</f>
        <v>13</v>
      </c>
      <c r="D44" s="29" t="s">
        <v>11</v>
      </c>
      <c r="E44" s="24">
        <f>'Tasas de Uso'!C19</f>
        <v>107.992607992608</v>
      </c>
      <c r="F44" s="24">
        <f>'Tasas de Uso'!D19</f>
        <v>89.781260202415936</v>
      </c>
      <c r="G44" s="28">
        <f>'Tasas de Uso'!E19</f>
        <v>1.202841302841303</v>
      </c>
      <c r="J44" t="str">
        <f t="shared" si="0"/>
        <v>Cataratas</v>
      </c>
    </row>
    <row r="45" spans="1:10" ht="22.5" x14ac:dyDescent="0.2">
      <c r="A45" s="13"/>
      <c r="B45" s="24"/>
      <c r="C45" s="24">
        <f>'Tasas de Uso'!A31</f>
        <v>25</v>
      </c>
      <c r="D45" s="29" t="s">
        <v>38</v>
      </c>
      <c r="E45" s="24">
        <f>'Tasas de Uso'!C31</f>
        <v>29.353650030389819</v>
      </c>
      <c r="F45" s="24">
        <f>'Tasas de Uso'!D31</f>
        <v>11.168159725531307</v>
      </c>
      <c r="G45" s="28">
        <f>'Tasas de Uso'!E31</f>
        <v>2.6283336513611122</v>
      </c>
      <c r="J45" t="str">
        <f t="shared" si="0"/>
        <v>Enfermedad pulmonar obstructiva crónica de tratamiento ambulatorio</v>
      </c>
    </row>
    <row r="46" spans="1:10" x14ac:dyDescent="0.2">
      <c r="A46" s="13"/>
      <c r="B46" s="24"/>
      <c r="C46" s="24">
        <f>'Tasas de Uso'!A65</f>
        <v>59</v>
      </c>
      <c r="D46" s="29" t="s">
        <v>273</v>
      </c>
      <c r="E46" s="24">
        <f>'Tasas de Uso'!C65</f>
        <v>393.85539385539386</v>
      </c>
      <c r="F46" s="24">
        <f>'Tasas de Uso'!D65</f>
        <v>83.659810643160299</v>
      </c>
      <c r="G46" s="28">
        <f>'Tasas de Uso'!E65</f>
        <v>4.7078207663573517</v>
      </c>
      <c r="J46" t="str">
        <f t="shared" si="0"/>
        <v>Displasia broncopulmonar del prematuro</v>
      </c>
    </row>
    <row r="47" spans="1:10" x14ac:dyDescent="0.2">
      <c r="A47" s="13"/>
      <c r="B47" s="24"/>
      <c r="C47" s="24">
        <f>'Tasas de Uso'!A26</f>
        <v>20</v>
      </c>
      <c r="D47" s="29" t="s">
        <v>2</v>
      </c>
      <c r="E47" s="24">
        <f>'Tasas de Uso'!C26</f>
        <v>882.51641334103692</v>
      </c>
      <c r="F47" s="24">
        <f>'Tasas de Uso'!D26</f>
        <v>52.802905900579674</v>
      </c>
      <c r="G47" s="28">
        <f>'Tasas de Uso'!E26</f>
        <v>16.713406171294611</v>
      </c>
      <c r="J47" t="str">
        <f t="shared" si="0"/>
        <v>Cardiopatías Congénitas Operables</v>
      </c>
    </row>
    <row r="48" spans="1:10" ht="22.5" x14ac:dyDescent="0.2">
      <c r="A48" s="13"/>
      <c r="B48" s="24"/>
      <c r="C48" s="24">
        <f>'Tasas de Uso'!A57</f>
        <v>51</v>
      </c>
      <c r="D48" s="29" t="s">
        <v>279</v>
      </c>
      <c r="E48" s="24">
        <f>'Tasas de Uso'!C57</f>
        <v>9.3842346734333254E-2</v>
      </c>
      <c r="F48" s="24">
        <f>'Tasas de Uso'!D57</f>
        <v>0.20440510522190802</v>
      </c>
      <c r="G48" s="28">
        <f>'Tasas de Uso'!E57</f>
        <v>0.45909981862955584</v>
      </c>
      <c r="J48" t="str">
        <f t="shared" si="0"/>
        <v>Asma bronquial en personas de 15 años y más</v>
      </c>
    </row>
    <row r="49" spans="1:10" x14ac:dyDescent="0.2">
      <c r="A49" s="13"/>
      <c r="B49" s="24"/>
      <c r="C49" s="24">
        <f>'Tasas de Uso'!A24</f>
        <v>18</v>
      </c>
      <c r="D49" s="29" t="s">
        <v>9</v>
      </c>
      <c r="E49" s="24">
        <f>'Tasas de Uso'!C24</f>
        <v>260.60741552329995</v>
      </c>
      <c r="F49" s="24">
        <f>'Tasas de Uso'!D24</f>
        <v>20.761718544682374</v>
      </c>
      <c r="G49" s="28">
        <f>'Tasas de Uso'!E24</f>
        <v>12.552304615941749</v>
      </c>
      <c r="J49" t="str">
        <f t="shared" si="0"/>
        <v>Disrafias Espinales</v>
      </c>
    </row>
    <row r="50" spans="1:10" ht="22.5" x14ac:dyDescent="0.2">
      <c r="A50" s="13"/>
      <c r="B50" s="24"/>
      <c r="C50" s="24">
        <f>'Tasas de Uso'!A23</f>
        <v>17</v>
      </c>
      <c r="D50" s="29" t="s">
        <v>37</v>
      </c>
      <c r="E50" s="24">
        <f>'Tasas de Uso'!C23</f>
        <v>10.110502317924611</v>
      </c>
      <c r="F50" s="24">
        <f>'Tasas de Uso'!D23</f>
        <v>6.8125774325740966</v>
      </c>
      <c r="G50" s="28">
        <f>'Tasas de Uso'!E23</f>
        <v>1.4840935634113461</v>
      </c>
      <c r="J50" t="str">
        <f t="shared" si="0"/>
        <v>Accidente cerebrovascular isquémico en personas de 15 años y más</v>
      </c>
    </row>
    <row r="51" spans="1:10" ht="22.5" x14ac:dyDescent="0.2">
      <c r="A51" s="13"/>
      <c r="B51" s="24"/>
      <c r="C51" s="24">
        <f>'Tasas de Uso'!A10</f>
        <v>4</v>
      </c>
      <c r="D51" s="29" t="s">
        <v>285</v>
      </c>
      <c r="E51" s="24">
        <f>'Tasas de Uso'!C10</f>
        <v>67.06118470476585</v>
      </c>
      <c r="F51" s="24">
        <f>'Tasas de Uso'!D10</f>
        <v>23.76939366437616</v>
      </c>
      <c r="G51" s="28">
        <f>'Tasas de Uso'!E10</f>
        <v>2.8213250052428673</v>
      </c>
      <c r="J51" t="str">
        <f t="shared" si="0"/>
        <v>Prevención secundaria insuficiencia renal crónica terminal</v>
      </c>
    </row>
    <row r="52" spans="1:10" ht="22.5" x14ac:dyDescent="0.2">
      <c r="A52" s="13"/>
      <c r="B52" s="24"/>
      <c r="C52" s="24">
        <f>'Tasas de Uso'!A64</f>
        <v>58</v>
      </c>
      <c r="D52" s="29" t="s">
        <v>12</v>
      </c>
      <c r="E52" s="24">
        <f>'Tasas de Uso'!C64</f>
        <v>183.64518364518364</v>
      </c>
      <c r="F52" s="24">
        <f>'Tasas de Uso'!D64</f>
        <v>138.75285667646099</v>
      </c>
      <c r="G52" s="28">
        <f>'Tasas de Uso'!E64</f>
        <v>1.3235416411886998</v>
      </c>
      <c r="J52" t="str">
        <f t="shared" si="0"/>
        <v>Artrosis de Cadera Severa que requiere Prótesis</v>
      </c>
    </row>
    <row r="53" spans="1:10" x14ac:dyDescent="0.2">
      <c r="A53" s="13"/>
      <c r="B53" s="24"/>
      <c r="C53" s="24">
        <f>'Tasas de Uso'!A17</f>
        <v>11</v>
      </c>
      <c r="D53" s="29" t="s">
        <v>31</v>
      </c>
      <c r="E53" s="24">
        <f>'Tasas de Uso'!C17</f>
        <v>242.15656642691872</v>
      </c>
      <c r="F53" s="24">
        <f>'Tasas de Uso'!D17</f>
        <v>31.332382557586762</v>
      </c>
      <c r="G53" s="28">
        <f>'Tasas de Uso'!E17</f>
        <v>7.7286355731758229</v>
      </c>
      <c r="J53" t="str">
        <f t="shared" si="0"/>
        <v>Retinopatía diabética</v>
      </c>
    </row>
    <row r="54" spans="1:10" x14ac:dyDescent="0.2">
      <c r="A54" s="13"/>
      <c r="B54" s="24"/>
      <c r="C54" s="24">
        <f>'Tasas de Uso'!A9</f>
        <v>3</v>
      </c>
      <c r="D54" s="29" t="s">
        <v>86</v>
      </c>
      <c r="E54" s="24">
        <f>'Tasas de Uso'!C9</f>
        <v>5972.9696580068885</v>
      </c>
      <c r="F54" s="24">
        <f>'Tasas de Uso'!D9</f>
        <v>60.070914661434124</v>
      </c>
      <c r="G54" s="28">
        <f>'Tasas de Uso'!E9</f>
        <v>99.431974553261952</v>
      </c>
      <c r="J54" t="str">
        <f t="shared" si="0"/>
        <v>Trauma Ocular grave</v>
      </c>
    </row>
    <row r="55" spans="1:10" x14ac:dyDescent="0.2">
      <c r="A55" s="13"/>
      <c r="B55" s="24"/>
      <c r="C55" s="24">
        <f>'Tasas de Uso'!A32</f>
        <v>26</v>
      </c>
      <c r="D55" s="29" t="s">
        <v>78</v>
      </c>
      <c r="E55" s="24">
        <f>'Tasas de Uso'!C32</f>
        <v>419.70375694393618</v>
      </c>
      <c r="F55" s="24">
        <f>'Tasas de Uso'!D32</f>
        <v>151.07494206529205</v>
      </c>
      <c r="G55" s="28">
        <f>'Tasas de Uso'!E32</f>
        <v>2.7781162859062842</v>
      </c>
      <c r="J55" t="str">
        <f t="shared" si="0"/>
        <v>Cuidados Paliativos del Cáncer Terminal</v>
      </c>
    </row>
    <row r="56" spans="1:10" x14ac:dyDescent="0.2">
      <c r="A56" s="13"/>
      <c r="B56" s="24"/>
      <c r="C56" s="24">
        <f>'Tasas de Uso'!A13</f>
        <v>7</v>
      </c>
      <c r="D56" s="29" t="s">
        <v>27</v>
      </c>
      <c r="E56" s="24">
        <f>'Tasas de Uso'!C13</f>
        <v>401.27709327806548</v>
      </c>
      <c r="F56" s="24">
        <f>'Tasas de Uso'!D13</f>
        <v>123.48988428334987</v>
      </c>
      <c r="G56" s="28">
        <f>'Tasas de Uso'!E13</f>
        <v>3.2494733929568484</v>
      </c>
      <c r="J56" t="str">
        <f t="shared" si="0"/>
        <v>Cáncer gástrico</v>
      </c>
    </row>
    <row r="57" spans="1:10" ht="22.5" x14ac:dyDescent="0.2">
      <c r="A57" s="13"/>
      <c r="B57" s="24"/>
      <c r="C57" s="24">
        <f>'Tasas de Uso'!A15</f>
        <v>9</v>
      </c>
      <c r="D57" s="29" t="s">
        <v>85</v>
      </c>
      <c r="E57" s="24">
        <f>'Tasas de Uso'!C15</f>
        <v>211.36521136521134</v>
      </c>
      <c r="F57" s="24">
        <f>'Tasas de Uso'!D15</f>
        <v>40.809663728370879</v>
      </c>
      <c r="G57" s="28">
        <f>'Tasas de Uso'!E15</f>
        <v>5.1792931392931383</v>
      </c>
      <c r="J57" t="str">
        <f t="shared" si="0"/>
        <v>Atención de Urgencia del Traumatismo Cráneo Encefálico moderado o grave</v>
      </c>
    </row>
    <row r="58" spans="1:10" x14ac:dyDescent="0.2">
      <c r="A58" s="13"/>
      <c r="B58" s="24"/>
      <c r="C58" s="24">
        <f>'Tasas de Uso'!A61</f>
        <v>55</v>
      </c>
      <c r="D58" s="29" t="s">
        <v>8</v>
      </c>
      <c r="E58" s="24">
        <f>'Tasas de Uso'!C61</f>
        <v>2.9957364534421771</v>
      </c>
      <c r="F58" s="24">
        <f>'Tasas de Uso'!D61</f>
        <v>1.2556313606488636</v>
      </c>
      <c r="G58" s="28">
        <f>'Tasas de Uso'!E61</f>
        <v>2.3858407390319494</v>
      </c>
      <c r="J58" t="str">
        <f t="shared" si="0"/>
        <v>Cáncer de Mama</v>
      </c>
    </row>
    <row r="59" spans="1:10" ht="33.75" x14ac:dyDescent="0.2">
      <c r="A59" s="13"/>
      <c r="B59" s="24"/>
      <c r="C59" s="24">
        <f>'Tasas de Uso'!A33</f>
        <v>27</v>
      </c>
      <c r="D59" s="29" t="s">
        <v>35</v>
      </c>
      <c r="E59" s="24">
        <f>'Tasas de Uso'!C33</f>
        <v>51.151297612268117</v>
      </c>
      <c r="F59" s="24">
        <f>'Tasas de Uso'!D33</f>
        <v>2.8908722024241276</v>
      </c>
      <c r="G59" s="28">
        <f>'Tasas de Uso'!E33</f>
        <v>17.694070865317197</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9.3697973893203521</v>
      </c>
      <c r="F60" s="24">
        <f>'Tasas de Uso'!D38</f>
        <v>3.2704816835505284</v>
      </c>
      <c r="G60" s="28">
        <f>'Tasas de Uso'!E38</f>
        <v>2.8649594451017477</v>
      </c>
      <c r="J60" t="str">
        <f t="shared" si="0"/>
        <v>Epilepsia no refractaria en personas de 15 años y más</v>
      </c>
    </row>
    <row r="61" spans="1:10" x14ac:dyDescent="0.2">
      <c r="A61" s="13"/>
      <c r="B61" s="24"/>
      <c r="C61" s="24">
        <f>'Tasas de Uso'!A42</f>
        <v>36</v>
      </c>
      <c r="D61" s="29" t="s">
        <v>282</v>
      </c>
      <c r="E61" s="24">
        <f>'Tasas de Uso'!C42</f>
        <v>1778.7601818844059</v>
      </c>
      <c r="F61" s="24">
        <f>'Tasas de Uso'!D42</f>
        <v>103.28480494838661</v>
      </c>
      <c r="G61" s="28">
        <f>'Tasas de Uso'!E42</f>
        <v>17.221896122796441</v>
      </c>
      <c r="J61" t="str">
        <f t="shared" si="0"/>
        <v>Enfermedad de Parkinson</v>
      </c>
    </row>
    <row r="62" spans="1:10" ht="22.5" x14ac:dyDescent="0.2">
      <c r="A62" s="13"/>
      <c r="B62" s="24"/>
      <c r="C62" s="24">
        <f>'Tasas de Uso'!A48</f>
        <v>42</v>
      </c>
      <c r="D62" s="29" t="s">
        <v>25</v>
      </c>
      <c r="E62" s="24">
        <f>'Tasas de Uso'!C48</f>
        <v>2.331621384245357</v>
      </c>
      <c r="F62" s="24">
        <f>'Tasas de Uso'!D48</f>
        <v>1.1680291726966172</v>
      </c>
      <c r="G62" s="28">
        <f>'Tasas de Uso'!E48</f>
        <v>1.9962013267719727</v>
      </c>
      <c r="J62" t="str">
        <f t="shared" si="0"/>
        <v>Trastorno de Conducción que requiere Marcapaso</v>
      </c>
    </row>
    <row r="63" spans="1:10" x14ac:dyDescent="0.2">
      <c r="A63" s="13"/>
      <c r="B63" s="24"/>
      <c r="C63" s="24">
        <f>'Tasas de Uso'!A62</f>
        <v>56</v>
      </c>
      <c r="D63" s="29" t="s">
        <v>88</v>
      </c>
      <c r="E63" s="24">
        <f>'Tasas de Uso'!C62</f>
        <v>918.08551593196842</v>
      </c>
      <c r="F63" s="24">
        <f>'Tasas de Uso'!D62</f>
        <v>425.32450577060325</v>
      </c>
      <c r="G63" s="28">
        <f>'Tasas de Uso'!E62</f>
        <v>2.1585530658963101</v>
      </c>
      <c r="J63" t="str">
        <f t="shared" si="0"/>
        <v>Artritis Reumatoide</v>
      </c>
    </row>
    <row r="64" spans="1:10" ht="33.75" x14ac:dyDescent="0.2">
      <c r="A64" s="13"/>
      <c r="B64" s="24"/>
      <c r="C64" s="24">
        <f>'Tasas de Uso'!A28</f>
        <v>22</v>
      </c>
      <c r="D64" s="29" t="s">
        <v>89</v>
      </c>
      <c r="E64" s="24">
        <f>'Tasas de Uso'!C28</f>
        <v>56.414516019511765</v>
      </c>
      <c r="F64" s="24">
        <f>'Tasas de Uso'!D28</f>
        <v>19.438432391971638</v>
      </c>
      <c r="G64" s="28">
        <f>'Tasas de Uso'!E28</f>
        <v>2.9022153063542202</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5.4067629003088928</v>
      </c>
      <c r="F65" s="24">
        <f>'Tasas de Uso'!D54</f>
        <v>2.1024525108539112</v>
      </c>
      <c r="G65" s="28">
        <f>'Tasas de Uso'!E54</f>
        <v>2.5716456720884202</v>
      </c>
      <c r="J65" t="str">
        <f t="shared" si="0"/>
        <v>Cáncer de próstata en personas de 15 años y más</v>
      </c>
    </row>
    <row r="66" spans="1:10" x14ac:dyDescent="0.2">
      <c r="A66" s="13"/>
      <c r="B66" s="24"/>
      <c r="C66" s="24">
        <f>'Tasas de Uso'!A45</f>
        <v>39</v>
      </c>
      <c r="D66" s="29" t="s">
        <v>14</v>
      </c>
      <c r="E66" s="24">
        <f>'Tasas de Uso'!C45</f>
        <v>424.18437899420724</v>
      </c>
      <c r="F66" s="24">
        <f>'Tasas de Uso'!D45</f>
        <v>531.10021065914941</v>
      </c>
      <c r="G66" s="28">
        <f>'Tasas de Uso'!E45</f>
        <v>0.79868990913739468</v>
      </c>
      <c r="J66" t="str">
        <f t="shared" si="0"/>
        <v>Cánceres Infantiles</v>
      </c>
    </row>
    <row r="67" spans="1:10" x14ac:dyDescent="0.2">
      <c r="A67" s="13"/>
      <c r="B67" s="24"/>
      <c r="C67" s="24">
        <f>'Tasas de Uso'!A51</f>
        <v>45</v>
      </c>
      <c r="D67" s="29" t="s">
        <v>16</v>
      </c>
      <c r="E67" s="24">
        <f>'Tasas de Uso'!C51</f>
        <v>5.3916698252641444</v>
      </c>
      <c r="F67" s="24">
        <f>'Tasas de Uso'!D51</f>
        <v>2.9037215286381399</v>
      </c>
      <c r="G67" s="28">
        <f>'Tasas de Uso'!E51</f>
        <v>1.8568136689721981</v>
      </c>
      <c r="J67" t="str">
        <f t="shared" si="0"/>
        <v>Cáncer de Testículo</v>
      </c>
    </row>
    <row r="68" spans="1:10" x14ac:dyDescent="0.2">
      <c r="A68" s="13"/>
      <c r="B68" s="24"/>
      <c r="C68" s="24">
        <f>'Tasas de Uso'!A41</f>
        <v>35</v>
      </c>
      <c r="D68" s="29" t="s">
        <v>1</v>
      </c>
      <c r="E68" s="24">
        <f>'Tasas de Uso'!C41</f>
        <v>96.507688262269625</v>
      </c>
      <c r="F68" s="24">
        <f>'Tasas de Uso'!D41</f>
        <v>54.816123530242685</v>
      </c>
      <c r="G68" s="28">
        <f>'Tasas de Uso'!E41</f>
        <v>1.7605711977977652</v>
      </c>
      <c r="J68" t="str">
        <f t="shared" si="0"/>
        <v>Insuficiencia Renal Crónica Terminal</v>
      </c>
    </row>
    <row r="69" spans="1:10" x14ac:dyDescent="0.2">
      <c r="A69" s="13"/>
      <c r="B69" s="24"/>
      <c r="C69" s="24">
        <f>'Tasas de Uso'!A37</f>
        <v>31</v>
      </c>
      <c r="D69" s="29" t="s">
        <v>15</v>
      </c>
      <c r="E69" s="24">
        <f>'Tasas de Uso'!C37</f>
        <v>86.768077518975815</v>
      </c>
      <c r="F69" s="24">
        <f>'Tasas de Uso'!D37</f>
        <v>9.3442333815729377</v>
      </c>
      <c r="G69" s="28">
        <f>'Tasas de Uso'!E37</f>
        <v>9.2857352739160639</v>
      </c>
      <c r="J69" t="str">
        <f t="shared" si="0"/>
        <v>Esquizofrenia</v>
      </c>
    </row>
    <row r="70" spans="1:10" x14ac:dyDescent="0.2">
      <c r="A70" s="13"/>
      <c r="B70" s="24"/>
      <c r="C70" s="24">
        <f>'Tasas de Uso'!A67</f>
        <v>61</v>
      </c>
      <c r="D70" s="29" t="s">
        <v>22</v>
      </c>
      <c r="E70" s="24">
        <f>'Tasas de Uso'!C67</f>
        <v>113.27889331715532</v>
      </c>
      <c r="F70" s="24">
        <f>'Tasas de Uso'!D67</f>
        <v>111.60714285714285</v>
      </c>
      <c r="G70" s="28">
        <f>'Tasas de Uso'!E67</f>
        <v>1.0149788841217118</v>
      </c>
      <c r="J70" t="str">
        <f t="shared" si="0"/>
        <v>Epilepsia No Refractaria</v>
      </c>
    </row>
    <row r="71" spans="1:10" ht="22.5" x14ac:dyDescent="0.2">
      <c r="A71" s="13"/>
      <c r="B71" s="24"/>
      <c r="C71" s="24">
        <f>'Tasas de Uso'!A73</f>
        <v>67</v>
      </c>
      <c r="D71" s="29" t="s">
        <v>82</v>
      </c>
      <c r="E71" s="24">
        <f>'Tasas de Uso'!C73</f>
        <v>0.85901840472197366</v>
      </c>
      <c r="F71" s="24">
        <f>'Tasas de Uso'!D73</f>
        <v>2.2776568867584039</v>
      </c>
      <c r="G71" s="28">
        <f>'Tasas de Uso'!E73</f>
        <v>0.37715004824301773</v>
      </c>
      <c r="J71" t="str">
        <f t="shared" si="0"/>
        <v>Tratamiento quirúrgico de Hernia del Núcleo Pulposo lumbar</v>
      </c>
    </row>
    <row r="72" spans="1:10" x14ac:dyDescent="0.2">
      <c r="A72" s="13"/>
      <c r="B72" s="24"/>
      <c r="C72" s="24">
        <f>'Tasas de Uso'!A52</f>
        <v>46</v>
      </c>
      <c r="D72" s="29" t="s">
        <v>17</v>
      </c>
      <c r="E72" s="24">
        <f>'Tasas de Uso'!C52</f>
        <v>1083.1067100815048</v>
      </c>
      <c r="F72" s="24">
        <f>'Tasas de Uso'!D52</f>
        <v>35.624889767246827</v>
      </c>
      <c r="G72" s="28">
        <f>'Tasas de Uso'!E52</f>
        <v>30.403089445551139</v>
      </c>
      <c r="J72" t="str">
        <f t="shared" si="0"/>
        <v>Linfoma del Adulto</v>
      </c>
    </row>
    <row r="73" spans="1:10" ht="22.5" x14ac:dyDescent="0.2">
      <c r="B73" s="14"/>
      <c r="C73" s="24">
        <f>'Tasas de Uso'!A36</f>
        <v>30</v>
      </c>
      <c r="D73" s="29" t="s">
        <v>32</v>
      </c>
      <c r="E73" s="24">
        <f>'Tasas de Uso'!C36</f>
        <v>265.54779584287962</v>
      </c>
      <c r="F73" s="24">
        <f>'Tasas de Uso'!D36</f>
        <v>60.797319669245091</v>
      </c>
      <c r="G73" s="28">
        <f>'Tasas de Uso'!E36</f>
        <v>4.3677549814290506</v>
      </c>
      <c r="J73" t="str">
        <f t="shared" si="0"/>
        <v>Desprendimiento de retina regmatógeno no traumático</v>
      </c>
    </row>
    <row r="74" spans="1:10" x14ac:dyDescent="0.2">
      <c r="B74" s="14"/>
      <c r="C74" s="24">
        <f>'Tasas de Uso'!A39</f>
        <v>33</v>
      </c>
      <c r="D74" s="29" t="s">
        <v>13</v>
      </c>
      <c r="E74" s="24">
        <f>'Tasas de Uso'!C39</f>
        <v>4.6808293878989549</v>
      </c>
      <c r="F74" s="24">
        <f>'Tasas de Uso'!D39</f>
        <v>1.3176952771692954</v>
      </c>
      <c r="G74" s="28">
        <f>'Tasas de Uso'!E39</f>
        <v>3.5522851671400271</v>
      </c>
      <c r="J74" t="str">
        <f t="shared" si="0"/>
        <v>Fisura Labiopalatina</v>
      </c>
    </row>
    <row r="75" spans="1:10" ht="22.5" x14ac:dyDescent="0.2">
      <c r="B75" s="14"/>
      <c r="C75" s="24">
        <f>'Tasas de Uso'!A68</f>
        <v>62</v>
      </c>
      <c r="D75" s="29" t="s">
        <v>10</v>
      </c>
      <c r="E75" s="24">
        <f>'Tasas de Uso'!C68</f>
        <v>11.708637415622196</v>
      </c>
      <c r="F75" s="24">
        <f>'Tasas de Uso'!D68</f>
        <v>6.7745692016403796</v>
      </c>
      <c r="G75" s="28">
        <f>'Tasas de Uso'!E68</f>
        <v>1.728322062572937</v>
      </c>
      <c r="J75" t="str">
        <f t="shared" si="0"/>
        <v>Escoliosis, tratamiento quirúrgico en menores de 25 años</v>
      </c>
    </row>
    <row r="76" spans="1:10" x14ac:dyDescent="0.2">
      <c r="B76" s="14"/>
      <c r="C76" s="24">
        <f>'Tasas de Uso'!A40</f>
        <v>34</v>
      </c>
      <c r="D76" s="29" t="s">
        <v>46</v>
      </c>
      <c r="E76" s="24">
        <f>'Tasas de Uso'!C40</f>
        <v>228.82749123629372</v>
      </c>
      <c r="F76" s="24">
        <f>'Tasas de Uso'!D40</f>
        <v>363.63528066329934</v>
      </c>
      <c r="G76" s="28">
        <f>'Tasas de Uso'!E40</f>
        <v>0.62927747499883502</v>
      </c>
      <c r="J76" t="str">
        <f t="shared" si="0"/>
        <v>Politraumatizado grave</v>
      </c>
    </row>
    <row r="77" spans="1:10" ht="33.75" x14ac:dyDescent="0.2">
      <c r="B77" s="14"/>
      <c r="C77" s="24">
        <f>'Tasas de Uso'!A58</f>
        <v>52</v>
      </c>
      <c r="D77" s="29" t="s">
        <v>81</v>
      </c>
      <c r="E77" s="24">
        <f>'Tasas de Uso'!C58</f>
        <v>17.834674896214842</v>
      </c>
      <c r="F77" s="24">
        <f>'Tasas de Uso'!D58</f>
        <v>18.204100352616031</v>
      </c>
      <c r="G77" s="28">
        <f>'Tasas de Uso'!E58</f>
        <v>0.97970647001250466</v>
      </c>
      <c r="J77" t="str">
        <f t="shared" si="0"/>
        <v>Tratamiento quirúrgico de Tumores Primarios del Sistema Nervioso Central de personas de 15 años o más</v>
      </c>
    </row>
    <row r="78" spans="1:10" x14ac:dyDescent="0.2">
      <c r="B78" s="14"/>
      <c r="C78" s="24">
        <f>'Tasas de Uso'!A55</f>
        <v>49</v>
      </c>
      <c r="D78" s="29" t="s">
        <v>43</v>
      </c>
      <c r="E78" s="24">
        <f>'Tasas de Uso'!C55</f>
        <v>51.678258482391676</v>
      </c>
      <c r="F78" s="24">
        <f>'Tasas de Uso'!D55</f>
        <v>4.4385108562471451</v>
      </c>
      <c r="G78" s="28">
        <f>'Tasas de Uso'!E55</f>
        <v>11.643152434707964</v>
      </c>
      <c r="J78" t="str">
        <f t="shared" si="0"/>
        <v>Leucemia en personas de 15 años y más</v>
      </c>
    </row>
    <row r="79" spans="1:10" x14ac:dyDescent="0.2">
      <c r="B79" s="14"/>
      <c r="C79" s="24">
        <f>'Tasas de Uso'!A30</f>
        <v>24</v>
      </c>
      <c r="D79" s="29" t="s">
        <v>33</v>
      </c>
      <c r="E79" s="24">
        <f>'Tasas de Uso'!C30</f>
        <v>4689.3046893046894</v>
      </c>
      <c r="F79" s="24">
        <f>'Tasas de Uso'!D30</f>
        <v>712.12863206007182</v>
      </c>
      <c r="G79" s="28">
        <f>'Tasas de Uso'!E30</f>
        <v>6.5849124416459661</v>
      </c>
      <c r="J79" t="str">
        <f t="shared" si="0"/>
        <v>Hemofilia</v>
      </c>
    </row>
    <row r="80" spans="1:10" x14ac:dyDescent="0.2">
      <c r="B80" s="14"/>
      <c r="C80" s="24">
        <f>'Tasas de Uso'!A72</f>
        <v>66</v>
      </c>
      <c r="D80" s="29" t="s">
        <v>6</v>
      </c>
      <c r="E80" s="24">
        <f>'Tasas de Uso'!C72</f>
        <v>39736.082236082235</v>
      </c>
      <c r="F80" s="24">
        <f>'Tasas de Uso'!D72</f>
        <v>12963.189683317009</v>
      </c>
      <c r="G80" s="28">
        <f>'Tasas de Uso'!E72</f>
        <v>3.0653013036768746</v>
      </c>
      <c r="J80" t="str">
        <f t="shared" si="0"/>
        <v>Diabetes Mellitus Tipo 1</v>
      </c>
    </row>
    <row r="81" spans="2:10" x14ac:dyDescent="0.2">
      <c r="B81" s="14"/>
      <c r="C81" s="24">
        <f>'Tasas de Uso'!A34</f>
        <v>28</v>
      </c>
      <c r="D81" s="29" t="s">
        <v>91</v>
      </c>
      <c r="E81" s="24">
        <f>'Tasas de Uso'!C34</f>
        <v>41.406770364743174</v>
      </c>
      <c r="F81" s="24">
        <f>'Tasas de Uso'!D34</f>
        <v>19.878654917047619</v>
      </c>
      <c r="G81" s="28">
        <f>'Tasas de Uso'!E34</f>
        <v>2.0829764658389127</v>
      </c>
      <c r="J81" t="str">
        <f t="shared" si="0"/>
        <v>Gran Quemado</v>
      </c>
    </row>
    <row r="82" spans="2:10" ht="22.5" x14ac:dyDescent="0.2">
      <c r="B82" s="14"/>
      <c r="C82" s="24">
        <f>'Tasas de Uso'!A46</f>
        <v>40</v>
      </c>
      <c r="D82" s="29" t="s">
        <v>281</v>
      </c>
      <c r="E82" s="24">
        <f>'Tasas de Uso'!C46</f>
        <v>623.70062370062374</v>
      </c>
      <c r="F82" s="24">
        <f>'Tasas de Uso'!D46</f>
        <v>244.8579823702253</v>
      </c>
      <c r="G82" s="28">
        <f>'Tasas de Uso'!E46</f>
        <v>2.547193347193347</v>
      </c>
      <c r="J82" t="str">
        <f t="shared" si="0"/>
        <v>Hemorragia Subaracnoidea secundaria a ruptura de Aneurismas Cerebrales</v>
      </c>
    </row>
    <row r="83" spans="2:10" x14ac:dyDescent="0.2">
      <c r="B83" s="14"/>
      <c r="C83" s="24">
        <f>'Tasas de Uso'!A71</f>
        <v>65</v>
      </c>
      <c r="D83" s="29" t="s">
        <v>276</v>
      </c>
      <c r="E83" s="24">
        <f>'Tasas de Uso'!C71</f>
        <v>26904.596904596907</v>
      </c>
      <c r="F83" s="24">
        <f>'Tasas de Uso'!D71</f>
        <v>483.59451518119488</v>
      </c>
      <c r="G83" s="28">
        <f>'Tasas de Uso'!E71</f>
        <v>55.634619624493048</v>
      </c>
      <c r="J83" t="str">
        <f t="shared" si="0"/>
        <v>Artritis idiopática juvenil</v>
      </c>
    </row>
    <row r="84" spans="2:10" x14ac:dyDescent="0.2">
      <c r="B84" s="14"/>
      <c r="C84" s="24">
        <f>'Tasas de Uso'!A49</f>
        <v>43</v>
      </c>
      <c r="D84" s="29" t="s">
        <v>280</v>
      </c>
      <c r="E84" s="24">
        <f>'Tasas de Uso'!C49</f>
        <v>7.5268069607264838</v>
      </c>
      <c r="F84" s="24">
        <f>'Tasas de Uso'!D49</f>
        <v>6.700895835318784</v>
      </c>
      <c r="G84" s="28">
        <f>'Tasas de Uso'!E49</f>
        <v>1.123253837353287</v>
      </c>
      <c r="J84" t="str">
        <f t="shared" si="0"/>
        <v>Hepatitis C</v>
      </c>
    </row>
    <row r="85" spans="2:10" x14ac:dyDescent="0.2">
      <c r="B85" s="14"/>
      <c r="C85" s="24">
        <f>'Tasas de Uso'!A66</f>
        <v>60</v>
      </c>
      <c r="D85" s="29" t="s">
        <v>274</v>
      </c>
      <c r="E85" s="24">
        <f>'Tasas de Uso'!C66</f>
        <v>25.478106994592633</v>
      </c>
      <c r="F85" s="24">
        <f>'Tasas de Uso'!D66</f>
        <v>17.720146764509675</v>
      </c>
      <c r="G85" s="28">
        <f>'Tasas de Uso'!E66</f>
        <v>1.4378045133136697</v>
      </c>
      <c r="J85" t="str">
        <f>+TRIM(D85)</f>
        <v>Hepatitis B</v>
      </c>
    </row>
    <row r="86" spans="2:10" x14ac:dyDescent="0.2">
      <c r="B86" s="14"/>
      <c r="C86" s="24">
        <f>'Tasas de Uso'!A74</f>
        <v>68</v>
      </c>
      <c r="D86" s="29" t="s">
        <v>277</v>
      </c>
      <c r="E86" s="24">
        <f>'Tasas de Uso'!C74</f>
        <v>1.162201371094435</v>
      </c>
      <c r="F86" s="24">
        <f>'Tasas de Uso'!D74</f>
        <v>1.9272481349494184</v>
      </c>
      <c r="G86" s="28">
        <f>'Tasas de Uso'!E74</f>
        <v>0.60303670815327448</v>
      </c>
      <c r="J86" t="str">
        <f>+TRIM(D86)</f>
        <v>Esclerosis múltiple recurrente remitente</v>
      </c>
    </row>
    <row r="87" spans="2:10" x14ac:dyDescent="0.2">
      <c r="B87" s="14"/>
      <c r="C87" s="24">
        <f>'Tasas de Uso'!A70</f>
        <v>64</v>
      </c>
      <c r="D87" s="29" t="s">
        <v>87</v>
      </c>
      <c r="E87" s="24">
        <f>'Tasas de Uso'!C70</f>
        <v>139.21873070141163</v>
      </c>
      <c r="F87" s="24">
        <f>'Tasas de Uso'!D70</f>
        <v>3.6208904353595135</v>
      </c>
      <c r="G87" s="28">
        <f>'Tasas de Uso'!E70</f>
        <v>38.448755406096339</v>
      </c>
      <c r="J87" t="str">
        <f>+TRIM(D87)</f>
        <v>Fibrosis Quística</v>
      </c>
    </row>
    <row r="88" spans="2:10" x14ac:dyDescent="0.2">
      <c r="B88" s="14"/>
      <c r="C88" s="24">
        <f>'Tasas de Uso'!A63</f>
        <v>57</v>
      </c>
      <c r="D88" s="29" t="s">
        <v>79</v>
      </c>
      <c r="E88" s="24">
        <f>'Tasas de Uso'!C63</f>
        <v>464.31046431046428</v>
      </c>
      <c r="F88" s="24">
        <f>'Tasas de Uso'!D63</f>
        <v>87.740777015997381</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481"/>
      <c r="B2" s="478" t="s">
        <v>193</v>
      </c>
      <c r="C2" s="479"/>
      <c r="D2" s="479" t="s">
        <v>192</v>
      </c>
      <c r="E2" s="479"/>
      <c r="F2" s="479" t="s">
        <v>217</v>
      </c>
      <c r="G2" s="480"/>
    </row>
    <row r="3" spans="1:9" ht="26.25" thickBot="1" x14ac:dyDescent="0.25">
      <c r="A3" s="482"/>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44" t="s">
        <v>67</v>
      </c>
      <c r="L14" s="445"/>
    </row>
    <row r="15" spans="11:12" x14ac:dyDescent="0.2">
      <c r="K15" s="30"/>
      <c r="L15" s="30"/>
    </row>
    <row r="28" spans="2:2" x14ac:dyDescent="0.2">
      <c r="B28" s="331"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44" t="s">
        <v>67</v>
      </c>
      <c r="L14" s="445"/>
    </row>
    <row r="15" spans="11:12" x14ac:dyDescent="0.2">
      <c r="K15" s="30"/>
      <c r="L15" s="30"/>
    </row>
    <row r="29" spans="2:2" x14ac:dyDescent="0.2">
      <c r="B29" s="331"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44" t="s">
        <v>67</v>
      </c>
      <c r="L14" s="445"/>
    </row>
    <row r="15" spans="11:12" x14ac:dyDescent="0.2">
      <c r="K15" s="30"/>
      <c r="L15" s="30"/>
    </row>
    <row r="29" spans="2:2" x14ac:dyDescent="0.2">
      <c r="B29" s="331"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F1" workbookViewId="0">
      <selection activeCell="L6" sqref="L6"/>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4034860</v>
      </c>
      <c r="G2" s="60">
        <f t="shared" ref="G2:G33" si="1">IF(ISNA(VLOOKUP(A2,CASOS,3,0)),0,VLOOKUP(A2,CASOS,3,0))</f>
        <v>70241</v>
      </c>
      <c r="H2" s="60">
        <f t="shared" ref="H2:H33" si="2">+G2+F2</f>
        <v>4105101</v>
      </c>
      <c r="I2" s="61">
        <f t="shared" ref="I2:I33" si="3">+F2/VLOOKUP($B2,$M$2:$P$4,2,0)</f>
        <v>0.18920389943306731</v>
      </c>
      <c r="J2" s="61">
        <f t="shared" ref="J2:J33" si="4">+G2/VLOOKUP($B2,$M$2:$P$4,3,0)</f>
        <v>6.001939665300926E-2</v>
      </c>
      <c r="K2" s="61">
        <f t="shared" ref="K2:K33" si="5">+H2/VLOOKUP($B2,$M$2:$P$4,4,0)</f>
        <v>0.18248328885384821</v>
      </c>
      <c r="L2" s="323"/>
      <c r="M2" s="62" t="s">
        <v>213</v>
      </c>
      <c r="N2" s="63">
        <f t="shared" ref="N2:P4" si="6">+SUMIF($B$2:$B$81,"="&amp;$M2,F$2:F$81)</f>
        <v>3373894</v>
      </c>
      <c r="O2" s="63">
        <f t="shared" si="6"/>
        <v>162982</v>
      </c>
      <c r="P2" s="63">
        <f t="shared" si="6"/>
        <v>3536876</v>
      </c>
    </row>
    <row r="3" spans="1:18" x14ac:dyDescent="0.2">
      <c r="A3" s="56">
        <v>19</v>
      </c>
      <c r="B3" s="60" t="s">
        <v>215</v>
      </c>
      <c r="C3" s="60" t="s">
        <v>19</v>
      </c>
      <c r="D3" s="60">
        <v>884494</v>
      </c>
      <c r="E3" s="60">
        <v>250451</v>
      </c>
      <c r="F3" s="60">
        <f t="shared" si="0"/>
        <v>3614499</v>
      </c>
      <c r="G3" s="60">
        <f t="shared" si="1"/>
        <v>152051</v>
      </c>
      <c r="H3" s="60">
        <f t="shared" si="2"/>
        <v>3766550</v>
      </c>
      <c r="I3" s="61">
        <f t="shared" si="3"/>
        <v>0.16949220178566848</v>
      </c>
      <c r="J3" s="61">
        <f t="shared" si="4"/>
        <v>0.12992425051589115</v>
      </c>
      <c r="K3" s="61">
        <f t="shared" si="5"/>
        <v>0.16743374441517078</v>
      </c>
      <c r="L3" s="323"/>
      <c r="M3" s="62" t="s">
        <v>214</v>
      </c>
      <c r="N3" s="63">
        <f t="shared" si="6"/>
        <v>5130684</v>
      </c>
      <c r="O3" s="63">
        <f t="shared" si="6"/>
        <v>281611</v>
      </c>
      <c r="P3" s="63">
        <f t="shared" si="6"/>
        <v>5412295</v>
      </c>
    </row>
    <row r="4" spans="1:18" x14ac:dyDescent="0.2">
      <c r="A4" s="56">
        <v>21</v>
      </c>
      <c r="B4" s="60" t="s">
        <v>215</v>
      </c>
      <c r="C4" s="60" t="s">
        <v>21</v>
      </c>
      <c r="D4" s="60">
        <v>11146825</v>
      </c>
      <c r="E4" s="60">
        <v>2686208</v>
      </c>
      <c r="F4" s="60">
        <f t="shared" si="0"/>
        <v>2892603</v>
      </c>
      <c r="G4" s="60">
        <f t="shared" si="1"/>
        <v>245576</v>
      </c>
      <c r="H4" s="60">
        <f t="shared" si="2"/>
        <v>3138179</v>
      </c>
      <c r="I4" s="61">
        <f t="shared" si="3"/>
        <v>0.13564083192769733</v>
      </c>
      <c r="J4" s="61">
        <f t="shared" si="4"/>
        <v>0.20983931539214137</v>
      </c>
      <c r="K4" s="61">
        <f t="shared" si="5"/>
        <v>0.1395008855889491</v>
      </c>
      <c r="M4" s="62" t="s">
        <v>215</v>
      </c>
      <c r="N4" s="63">
        <f t="shared" si="6"/>
        <v>21325459</v>
      </c>
      <c r="O4" s="63">
        <f t="shared" si="6"/>
        <v>1170305</v>
      </c>
      <c r="P4" s="63">
        <f t="shared" si="6"/>
        <v>22495764</v>
      </c>
    </row>
    <row r="5" spans="1:18" x14ac:dyDescent="0.2">
      <c r="A5" s="56">
        <v>29</v>
      </c>
      <c r="B5" s="60" t="s">
        <v>215</v>
      </c>
      <c r="C5" s="60" t="s">
        <v>29</v>
      </c>
      <c r="D5" s="60">
        <v>1639063</v>
      </c>
      <c r="E5" s="60">
        <v>172339</v>
      </c>
      <c r="F5" s="60">
        <f t="shared" si="0"/>
        <v>1596129</v>
      </c>
      <c r="G5" s="60">
        <f t="shared" si="1"/>
        <v>21101</v>
      </c>
      <c r="H5" s="60">
        <f t="shared" si="2"/>
        <v>1617230</v>
      </c>
      <c r="I5" s="61">
        <f t="shared" si="3"/>
        <v>7.4846173299247629E-2</v>
      </c>
      <c r="J5" s="61">
        <f t="shared" si="4"/>
        <v>1.8030342517548845E-2</v>
      </c>
      <c r="K5" s="61">
        <f t="shared" si="5"/>
        <v>7.1890423459278818E-2</v>
      </c>
      <c r="M5" s="62" t="s">
        <v>98</v>
      </c>
      <c r="N5" s="63">
        <f>+SUM(N2:N4)</f>
        <v>29830037</v>
      </c>
      <c r="O5" s="63">
        <f>+SUM(O2:O4)</f>
        <v>1614898</v>
      </c>
      <c r="P5" s="63">
        <f>+SUM(P2:P4)</f>
        <v>31444935</v>
      </c>
    </row>
    <row r="6" spans="1:18" x14ac:dyDescent="0.2">
      <c r="A6" s="56">
        <v>7</v>
      </c>
      <c r="B6" s="60" t="s">
        <v>215</v>
      </c>
      <c r="C6" s="60" t="s">
        <v>7</v>
      </c>
      <c r="D6" s="60">
        <v>13853021</v>
      </c>
      <c r="E6" s="60">
        <v>3424572</v>
      </c>
      <c r="F6" s="60">
        <f t="shared" si="0"/>
        <v>1315953</v>
      </c>
      <c r="G6" s="60">
        <f t="shared" si="1"/>
        <v>118162</v>
      </c>
      <c r="H6" s="60">
        <f t="shared" si="2"/>
        <v>1434115</v>
      </c>
      <c r="I6" s="61">
        <f t="shared" si="3"/>
        <v>6.170807390359101E-2</v>
      </c>
      <c r="J6" s="61">
        <f t="shared" si="4"/>
        <v>0.10096684197709144</v>
      </c>
      <c r="K6" s="61">
        <f t="shared" si="5"/>
        <v>6.3750446528510876E-2</v>
      </c>
      <c r="N6" s="64"/>
      <c r="O6" s="64"/>
      <c r="P6" s="64"/>
    </row>
    <row r="7" spans="1:18" x14ac:dyDescent="0.2">
      <c r="A7" s="56">
        <v>23</v>
      </c>
      <c r="B7" s="60" t="s">
        <v>215</v>
      </c>
      <c r="C7" s="60" t="s">
        <v>23</v>
      </c>
      <c r="D7" s="60">
        <v>188405</v>
      </c>
      <c r="E7" s="60">
        <v>52478</v>
      </c>
      <c r="F7" s="60">
        <f t="shared" si="0"/>
        <v>1148814</v>
      </c>
      <c r="G7" s="60">
        <f t="shared" si="1"/>
        <v>159205</v>
      </c>
      <c r="H7" s="60">
        <f t="shared" si="2"/>
        <v>1308019</v>
      </c>
      <c r="I7" s="61">
        <f t="shared" si="3"/>
        <v>5.3870540371487433E-2</v>
      </c>
      <c r="J7" s="61">
        <f t="shared" si="4"/>
        <v>0.13603718688717897</v>
      </c>
      <c r="K7" s="61">
        <f t="shared" si="5"/>
        <v>5.8145124566562845E-2</v>
      </c>
      <c r="N7" s="64"/>
      <c r="O7" s="64"/>
      <c r="P7" s="64"/>
    </row>
    <row r="8" spans="1:18" x14ac:dyDescent="0.2">
      <c r="A8" s="56">
        <v>66</v>
      </c>
      <c r="B8" s="60" t="s">
        <v>215</v>
      </c>
      <c r="C8" s="60" t="s">
        <v>205</v>
      </c>
      <c r="D8" s="60">
        <v>173160</v>
      </c>
      <c r="E8" s="60">
        <v>49008</v>
      </c>
      <c r="F8" s="60">
        <f t="shared" si="0"/>
        <v>979410</v>
      </c>
      <c r="G8" s="60">
        <f t="shared" si="1"/>
        <v>73017</v>
      </c>
      <c r="H8" s="60">
        <f t="shared" si="2"/>
        <v>1052427</v>
      </c>
      <c r="I8" s="61">
        <f t="shared" si="3"/>
        <v>4.5926795760879054E-2</v>
      </c>
      <c r="J8" s="61">
        <f t="shared" si="4"/>
        <v>6.2391427875639255E-2</v>
      </c>
      <c r="K8" s="61">
        <f t="shared" si="5"/>
        <v>4.6783341077013429E-2</v>
      </c>
      <c r="N8" s="65" t="s">
        <v>259</v>
      </c>
      <c r="O8" s="66"/>
      <c r="P8" s="66"/>
    </row>
    <row r="9" spans="1:18" x14ac:dyDescent="0.2">
      <c r="A9" s="56">
        <v>11</v>
      </c>
      <c r="B9" s="60" t="s">
        <v>215</v>
      </c>
      <c r="C9" s="60" t="s">
        <v>11</v>
      </c>
      <c r="D9" s="60">
        <v>13853021</v>
      </c>
      <c r="E9" s="60">
        <v>3424572</v>
      </c>
      <c r="F9" s="60">
        <f t="shared" si="0"/>
        <v>680100</v>
      </c>
      <c r="G9" s="60">
        <f t="shared" si="1"/>
        <v>23800</v>
      </c>
      <c r="H9" s="60">
        <f t="shared" si="2"/>
        <v>703900</v>
      </c>
      <c r="I9" s="61">
        <f t="shared" si="3"/>
        <v>3.189145893647588E-2</v>
      </c>
      <c r="J9" s="61">
        <f t="shared" si="4"/>
        <v>2.0336578926006467E-2</v>
      </c>
      <c r="K9" s="61">
        <f t="shared" si="5"/>
        <v>3.1290335371583732E-2</v>
      </c>
      <c r="P9" s="67" t="s">
        <v>193</v>
      </c>
      <c r="Q9" s="67" t="s">
        <v>192</v>
      </c>
      <c r="R9" s="67" t="s">
        <v>217</v>
      </c>
    </row>
    <row r="10" spans="1:18" x14ac:dyDescent="0.2">
      <c r="A10" s="56">
        <v>65</v>
      </c>
      <c r="B10" s="60" t="s">
        <v>215</v>
      </c>
      <c r="C10" s="60" t="s">
        <v>204</v>
      </c>
      <c r="D10" s="60">
        <v>173160</v>
      </c>
      <c r="E10" s="60">
        <v>49008</v>
      </c>
      <c r="F10" s="60">
        <f t="shared" si="0"/>
        <v>651686</v>
      </c>
      <c r="G10" s="60">
        <f t="shared" si="1"/>
        <v>3491</v>
      </c>
      <c r="H10" s="60">
        <f t="shared" si="2"/>
        <v>655177</v>
      </c>
      <c r="I10" s="61">
        <f t="shared" si="3"/>
        <v>3.0559060885864169E-2</v>
      </c>
      <c r="J10" s="61">
        <f t="shared" si="4"/>
        <v>2.982983068516327E-3</v>
      </c>
      <c r="K10" s="61">
        <f t="shared" si="5"/>
        <v>2.9124460942957973E-2</v>
      </c>
      <c r="N10" s="61" t="str">
        <f>+"N° "&amp;A2</f>
        <v>N° 46</v>
      </c>
      <c r="O10" s="61" t="str">
        <f>+C2</f>
        <v>Urgencias odontológicas ambulatorias</v>
      </c>
      <c r="P10" s="61">
        <f t="shared" ref="P10:R13" si="7">+I2</f>
        <v>0.18920389943306731</v>
      </c>
      <c r="Q10" s="61">
        <f t="shared" si="7"/>
        <v>6.001939665300926E-2</v>
      </c>
      <c r="R10" s="61">
        <f t="shared" si="7"/>
        <v>0.18248328885384821</v>
      </c>
    </row>
    <row r="11" spans="1:18" ht="21" x14ac:dyDescent="0.2">
      <c r="A11" s="56">
        <v>41</v>
      </c>
      <c r="B11" s="60" t="s">
        <v>215</v>
      </c>
      <c r="C11" s="60" t="s">
        <v>41</v>
      </c>
      <c r="D11" s="60">
        <v>3223178</v>
      </c>
      <c r="E11" s="60">
        <v>424320</v>
      </c>
      <c r="F11" s="60">
        <f t="shared" si="0"/>
        <v>574230</v>
      </c>
      <c r="G11" s="60">
        <f t="shared" si="1"/>
        <v>20968</v>
      </c>
      <c r="H11" s="60">
        <f t="shared" si="2"/>
        <v>595198</v>
      </c>
      <c r="I11" s="61">
        <f t="shared" si="3"/>
        <v>2.6926970247158573E-2</v>
      </c>
      <c r="J11" s="61">
        <f t="shared" si="4"/>
        <v>1.7916696929432926E-2</v>
      </c>
      <c r="K11" s="61">
        <f t="shared" si="5"/>
        <v>2.6458225646392806E-2</v>
      </c>
      <c r="N11" s="61" t="str">
        <f>+"N° "&amp;A3</f>
        <v>N° 19</v>
      </c>
      <c r="O11" s="61" t="str">
        <f>+C3</f>
        <v>Infección Respiratoria Aguda (IRA) Infantil</v>
      </c>
      <c r="P11" s="61">
        <f t="shared" si="7"/>
        <v>0.16949220178566848</v>
      </c>
      <c r="Q11" s="61">
        <f t="shared" si="7"/>
        <v>0.12992425051589115</v>
      </c>
      <c r="R11" s="61">
        <f t="shared" si="7"/>
        <v>0.16743374441517078</v>
      </c>
    </row>
    <row r="12" spans="1:18" ht="21" x14ac:dyDescent="0.2">
      <c r="A12" s="56">
        <v>36</v>
      </c>
      <c r="B12" s="60" t="s">
        <v>215</v>
      </c>
      <c r="C12" s="60" t="s">
        <v>36</v>
      </c>
      <c r="D12" s="60">
        <v>1639063</v>
      </c>
      <c r="E12" s="60">
        <v>172339</v>
      </c>
      <c r="F12" s="60">
        <f t="shared" si="0"/>
        <v>536134</v>
      </c>
      <c r="G12" s="60">
        <f t="shared" si="1"/>
        <v>2257</v>
      </c>
      <c r="H12" s="60">
        <f t="shared" si="2"/>
        <v>538391</v>
      </c>
      <c r="I12" s="61">
        <f t="shared" si="3"/>
        <v>2.5140560866708659E-2</v>
      </c>
      <c r="J12" s="61">
        <f t="shared" si="4"/>
        <v>1.9285570855460757E-3</v>
      </c>
      <c r="K12" s="61">
        <f t="shared" si="5"/>
        <v>2.3932994674019516E-2</v>
      </c>
      <c r="N12" s="61" t="str">
        <f>+"N° "&amp;A4</f>
        <v>N° 21</v>
      </c>
      <c r="O12" s="61" t="str">
        <f>+C4</f>
        <v>Hipertensión Arterial</v>
      </c>
      <c r="P12" s="61">
        <f t="shared" si="7"/>
        <v>0.13564083192769733</v>
      </c>
      <c r="Q12" s="61">
        <f t="shared" si="7"/>
        <v>0.20983931539214137</v>
      </c>
      <c r="R12" s="61">
        <f t="shared" si="7"/>
        <v>0.1395008855889491</v>
      </c>
    </row>
    <row r="13" spans="1:18" x14ac:dyDescent="0.2">
      <c r="A13" s="56">
        <v>76</v>
      </c>
      <c r="B13" s="60" t="s">
        <v>215</v>
      </c>
      <c r="C13" s="60" t="s">
        <v>357</v>
      </c>
      <c r="D13" s="60">
        <v>11146825</v>
      </c>
      <c r="E13" s="60">
        <v>2686208</v>
      </c>
      <c r="F13" s="60">
        <f t="shared" si="0"/>
        <v>389961</v>
      </c>
      <c r="G13" s="60">
        <f t="shared" si="1"/>
        <v>63210</v>
      </c>
      <c r="H13" s="60">
        <f t="shared" si="2"/>
        <v>453171</v>
      </c>
      <c r="I13" s="61">
        <f t="shared" si="3"/>
        <v>1.8286171472323292E-2</v>
      </c>
      <c r="J13" s="61">
        <f t="shared" si="4"/>
        <v>5.4011561088776E-2</v>
      </c>
      <c r="K13" s="61">
        <f t="shared" si="5"/>
        <v>2.0144725913732026E-2</v>
      </c>
      <c r="N13" s="61" t="str">
        <f>+"N° "&amp;A5</f>
        <v>N° 29</v>
      </c>
      <c r="O13" s="61" t="str">
        <f>+C5</f>
        <v>Vicios de refracción en personas de 65 años y más</v>
      </c>
      <c r="P13" s="61">
        <f t="shared" si="7"/>
        <v>7.4846173299247629E-2</v>
      </c>
      <c r="Q13" s="61">
        <f t="shared" si="7"/>
        <v>1.8030342517548845E-2</v>
      </c>
      <c r="R13" s="61">
        <f t="shared" si="7"/>
        <v>7.1890423459278818E-2</v>
      </c>
    </row>
    <row r="14" spans="1:18" ht="21" x14ac:dyDescent="0.2">
      <c r="A14" s="56">
        <v>39</v>
      </c>
      <c r="B14" s="60" t="s">
        <v>215</v>
      </c>
      <c r="C14" s="60" t="s">
        <v>39</v>
      </c>
      <c r="D14" s="60">
        <v>2896382</v>
      </c>
      <c r="E14" s="60">
        <v>786104</v>
      </c>
      <c r="F14" s="60">
        <f t="shared" si="0"/>
        <v>302471</v>
      </c>
      <c r="G14" s="60">
        <f t="shared" si="1"/>
        <v>57526</v>
      </c>
      <c r="H14" s="60">
        <f t="shared" si="2"/>
        <v>359997</v>
      </c>
      <c r="I14" s="61">
        <f t="shared" si="3"/>
        <v>1.418356341122599E-2</v>
      </c>
      <c r="J14" s="61">
        <f t="shared" si="4"/>
        <v>4.9154707533506224E-2</v>
      </c>
      <c r="K14" s="61">
        <f t="shared" si="5"/>
        <v>1.6002879475442575E-2</v>
      </c>
      <c r="N14" s="61" t="s">
        <v>257</v>
      </c>
      <c r="O14" s="61" t="s">
        <v>258</v>
      </c>
      <c r="P14" s="61">
        <f>+SUM(I$6:I$39)</f>
        <v>0.43081689355431946</v>
      </c>
      <c r="Q14" s="61">
        <f>+SUM(J$6:J$39)</f>
        <v>0.5821866949214094</v>
      </c>
      <c r="R14" s="61">
        <f>+SUM(K$6:K$39)</f>
        <v>0.43869165768275309</v>
      </c>
    </row>
    <row r="15" spans="1:18" x14ac:dyDescent="0.2">
      <c r="A15" s="56">
        <v>47</v>
      </c>
      <c r="B15" s="60" t="s">
        <v>215</v>
      </c>
      <c r="C15" s="60" t="s">
        <v>45</v>
      </c>
      <c r="D15" s="60">
        <v>153870</v>
      </c>
      <c r="E15" s="60">
        <v>23740</v>
      </c>
      <c r="F15" s="60">
        <f t="shared" si="0"/>
        <v>339836</v>
      </c>
      <c r="G15" s="60">
        <f t="shared" si="1"/>
        <v>14949</v>
      </c>
      <c r="H15" s="60">
        <f t="shared" si="2"/>
        <v>354785</v>
      </c>
      <c r="I15" s="61">
        <f t="shared" si="3"/>
        <v>1.5935694514242343E-2</v>
      </c>
      <c r="J15" s="61">
        <f t="shared" si="4"/>
        <v>1.2773593208608013E-2</v>
      </c>
      <c r="K15" s="61">
        <f t="shared" si="5"/>
        <v>1.5771191411858693E-2</v>
      </c>
      <c r="O15" s="61" t="s">
        <v>98</v>
      </c>
      <c r="P15" s="61">
        <f>+SUM(P10:P14)</f>
        <v>1.0000000000000002</v>
      </c>
      <c r="Q15" s="61">
        <f>+SUM(Q10:Q14)</f>
        <v>1</v>
      </c>
      <c r="R15" s="61">
        <f>+SUM(R10:R14)</f>
        <v>1</v>
      </c>
    </row>
    <row r="16" spans="1:18" x14ac:dyDescent="0.2">
      <c r="A16" s="56">
        <v>31</v>
      </c>
      <c r="B16" s="60" t="s">
        <v>215</v>
      </c>
      <c r="C16" s="60" t="s">
        <v>31</v>
      </c>
      <c r="D16" s="60">
        <v>13853021</v>
      </c>
      <c r="E16" s="60">
        <v>3424572</v>
      </c>
      <c r="F16" s="60">
        <f t="shared" si="0"/>
        <v>299832</v>
      </c>
      <c r="G16" s="60">
        <f t="shared" si="1"/>
        <v>6085</v>
      </c>
      <c r="H16" s="60">
        <f t="shared" si="2"/>
        <v>305917</v>
      </c>
      <c r="I16" s="61">
        <f t="shared" si="3"/>
        <v>1.4059814609383086E-2</v>
      </c>
      <c r="J16" s="61">
        <f t="shared" si="4"/>
        <v>5.199499275829805E-3</v>
      </c>
      <c r="K16" s="61">
        <f t="shared" si="5"/>
        <v>1.3598871325285951E-2</v>
      </c>
    </row>
    <row r="17" spans="1:18" x14ac:dyDescent="0.2">
      <c r="A17" s="56">
        <v>20</v>
      </c>
      <c r="B17" s="60" t="s">
        <v>215</v>
      </c>
      <c r="C17" s="60" t="s">
        <v>20</v>
      </c>
      <c r="D17" s="60">
        <v>1639063</v>
      </c>
      <c r="E17" s="60">
        <v>172339</v>
      </c>
      <c r="F17" s="60">
        <f t="shared" si="0"/>
        <v>303551</v>
      </c>
      <c r="G17" s="60">
        <f t="shared" si="1"/>
        <v>1333</v>
      </c>
      <c r="H17" s="60">
        <f t="shared" si="2"/>
        <v>304884</v>
      </c>
      <c r="I17" s="61">
        <f t="shared" si="3"/>
        <v>1.4234207104287884E-2</v>
      </c>
      <c r="J17" s="61">
        <f t="shared" si="4"/>
        <v>1.1390193154775892E-3</v>
      </c>
      <c r="K17" s="61">
        <f t="shared" si="5"/>
        <v>1.3552951569015393E-2</v>
      </c>
      <c r="N17" s="65" t="s">
        <v>260</v>
      </c>
      <c r="O17" s="66"/>
      <c r="P17" s="66"/>
    </row>
    <row r="18" spans="1:18" ht="21" x14ac:dyDescent="0.2">
      <c r="A18" s="56">
        <v>56</v>
      </c>
      <c r="B18" s="60" t="s">
        <v>215</v>
      </c>
      <c r="C18" s="60" t="s">
        <v>53</v>
      </c>
      <c r="D18" s="60">
        <v>1639063</v>
      </c>
      <c r="E18" s="60">
        <v>172339</v>
      </c>
      <c r="F18" s="60">
        <f t="shared" si="0"/>
        <v>255923</v>
      </c>
      <c r="G18" s="60">
        <f t="shared" si="1"/>
        <v>14205</v>
      </c>
      <c r="H18" s="60">
        <f t="shared" si="2"/>
        <v>270128</v>
      </c>
      <c r="I18" s="61">
        <f t="shared" si="3"/>
        <v>1.2000820240258369E-2</v>
      </c>
      <c r="J18" s="61">
        <f t="shared" si="4"/>
        <v>1.2137861497643777E-2</v>
      </c>
      <c r="K18" s="61">
        <f t="shared" si="5"/>
        <v>1.2007949585530859E-2</v>
      </c>
      <c r="P18" s="67" t="s">
        <v>193</v>
      </c>
      <c r="Q18" s="67" t="s">
        <v>192</v>
      </c>
      <c r="R18" s="67" t="s">
        <v>217</v>
      </c>
    </row>
    <row r="19" spans="1:18" ht="21" x14ac:dyDescent="0.2">
      <c r="A19" s="56">
        <v>38</v>
      </c>
      <c r="B19" s="60" t="s">
        <v>215</v>
      </c>
      <c r="C19" s="60" t="s">
        <v>38</v>
      </c>
      <c r="D19" s="60">
        <v>13853021</v>
      </c>
      <c r="E19" s="60">
        <v>3424572</v>
      </c>
      <c r="F19" s="60">
        <f t="shared" si="0"/>
        <v>231964</v>
      </c>
      <c r="G19" s="60">
        <f t="shared" si="1"/>
        <v>9581</v>
      </c>
      <c r="H19" s="60">
        <f t="shared" si="2"/>
        <v>241545</v>
      </c>
      <c r="I19" s="61">
        <f t="shared" si="3"/>
        <v>1.0877327423526968E-2</v>
      </c>
      <c r="J19" s="61">
        <f t="shared" si="4"/>
        <v>8.1867547348768062E-3</v>
      </c>
      <c r="K19" s="61">
        <f t="shared" si="5"/>
        <v>1.0737354819333987E-2</v>
      </c>
      <c r="N19" s="61" t="str">
        <f>+"N° "&amp;A40</f>
        <v>N° 5</v>
      </c>
      <c r="O19" s="61" t="str">
        <f>+C40</f>
        <v>Infarto Agudo del Miocardio (IAM)</v>
      </c>
      <c r="P19" s="61">
        <f t="shared" ref="P19:R22" si="8">+I40</f>
        <v>0.29073616420670001</v>
      </c>
      <c r="Q19" s="61">
        <f t="shared" si="8"/>
        <v>7.7677289516633732E-2</v>
      </c>
      <c r="R19" s="61">
        <f t="shared" si="8"/>
        <v>0.28091824536681526</v>
      </c>
    </row>
    <row r="20" spans="1:18" x14ac:dyDescent="0.2">
      <c r="A20" s="56">
        <v>61</v>
      </c>
      <c r="B20" s="60" t="s">
        <v>215</v>
      </c>
      <c r="C20" s="60" t="s">
        <v>200</v>
      </c>
      <c r="D20" s="60">
        <v>11146825</v>
      </c>
      <c r="E20" s="60">
        <v>2686208</v>
      </c>
      <c r="F20" s="60">
        <f t="shared" si="0"/>
        <v>187150</v>
      </c>
      <c r="G20" s="60">
        <f t="shared" si="1"/>
        <v>36007</v>
      </c>
      <c r="H20" s="60">
        <f t="shared" si="2"/>
        <v>223157</v>
      </c>
      <c r="I20" s="61">
        <f t="shared" si="3"/>
        <v>8.7758955153087216E-3</v>
      </c>
      <c r="J20" s="61">
        <f t="shared" si="4"/>
        <v>3.0767193167593063E-2</v>
      </c>
      <c r="K20" s="61">
        <f t="shared" si="5"/>
        <v>9.9199564860299929E-3</v>
      </c>
      <c r="N20" s="61" t="str">
        <f>+"N° "&amp;A41</f>
        <v>N° 54</v>
      </c>
      <c r="O20" s="61" t="str">
        <f>+C41</f>
        <v>Analgesia del parto</v>
      </c>
      <c r="P20" s="61">
        <f t="shared" si="8"/>
        <v>0.18134772461731163</v>
      </c>
      <c r="Q20" s="61">
        <f t="shared" si="8"/>
        <v>1.0117681707182389E-2</v>
      </c>
      <c r="R20" s="61">
        <f t="shared" si="8"/>
        <v>0.17345731091505612</v>
      </c>
    </row>
    <row r="21" spans="1:18" x14ac:dyDescent="0.2">
      <c r="A21" s="56">
        <v>18</v>
      </c>
      <c r="B21" s="60" t="s">
        <v>215</v>
      </c>
      <c r="C21" s="60" t="s">
        <v>18</v>
      </c>
      <c r="D21" s="60">
        <v>13853021</v>
      </c>
      <c r="E21" s="60">
        <v>3424572</v>
      </c>
      <c r="F21" s="60">
        <f t="shared" si="0"/>
        <v>213206</v>
      </c>
      <c r="G21" s="60">
        <f t="shared" si="1"/>
        <v>9770</v>
      </c>
      <c r="H21" s="60">
        <f t="shared" si="2"/>
        <v>222976</v>
      </c>
      <c r="I21" s="61">
        <f t="shared" si="3"/>
        <v>9.9977215027352989E-3</v>
      </c>
      <c r="J21" s="61">
        <f t="shared" si="4"/>
        <v>8.348251096936269E-3</v>
      </c>
      <c r="K21" s="61">
        <f t="shared" si="5"/>
        <v>9.9119105267996225E-3</v>
      </c>
      <c r="N21" s="61" t="str">
        <f>+"N° "&amp;A42</f>
        <v>N° 37</v>
      </c>
      <c r="O21" s="61" t="str">
        <f>+C42</f>
        <v>Accidente cerebrovascular isquémico en personas de 15 años y más</v>
      </c>
      <c r="P21" s="61">
        <f t="shared" si="8"/>
        <v>7.1058249014343669E-2</v>
      </c>
      <c r="Q21" s="61">
        <f t="shared" si="8"/>
        <v>6.1141721171663131E-2</v>
      </c>
      <c r="R21" s="61">
        <f t="shared" si="8"/>
        <v>7.0601287690040593E-2</v>
      </c>
    </row>
    <row r="22" spans="1:18" ht="21" x14ac:dyDescent="0.2">
      <c r="A22" s="56">
        <v>64</v>
      </c>
      <c r="B22" s="60" t="s">
        <v>215</v>
      </c>
      <c r="C22" s="60" t="s">
        <v>203</v>
      </c>
      <c r="D22" s="60">
        <v>13853021</v>
      </c>
      <c r="E22" s="60">
        <v>3424572</v>
      </c>
      <c r="F22" s="60">
        <f t="shared" si="0"/>
        <v>208779</v>
      </c>
      <c r="G22" s="60">
        <f t="shared" si="1"/>
        <v>1374</v>
      </c>
      <c r="H22" s="60">
        <f t="shared" si="2"/>
        <v>210153</v>
      </c>
      <c r="I22" s="61">
        <f t="shared" si="3"/>
        <v>9.7901292534899251E-3</v>
      </c>
      <c r="J22" s="61">
        <f t="shared" si="4"/>
        <v>1.1740529178291129E-3</v>
      </c>
      <c r="K22" s="61">
        <f t="shared" si="5"/>
        <v>9.3418921002194014E-3</v>
      </c>
      <c r="N22" s="61" t="str">
        <f>+"N° "&amp;A43</f>
        <v>N° 26</v>
      </c>
      <c r="O22" s="61" t="str">
        <f>+C43</f>
        <v>Colecistectomía preventiva del cancer de vesícula en personas de 35 a 49 años sintomáticos</v>
      </c>
      <c r="P22" s="61">
        <f t="shared" si="8"/>
        <v>6.7494710859321599E-2</v>
      </c>
      <c r="Q22" s="61">
        <f t="shared" si="8"/>
        <v>0.1200868807598385</v>
      </c>
      <c r="R22" s="61">
        <f t="shared" si="8"/>
        <v>6.9918198998211986E-2</v>
      </c>
    </row>
    <row r="23" spans="1:18" x14ac:dyDescent="0.2">
      <c r="A23" s="56">
        <v>4</v>
      </c>
      <c r="B23" s="60" t="s">
        <v>215</v>
      </c>
      <c r="C23" s="60" t="s">
        <v>4</v>
      </c>
      <c r="D23" s="60">
        <v>13853021</v>
      </c>
      <c r="E23" s="60">
        <v>3424572</v>
      </c>
      <c r="F23" s="60">
        <f t="shared" si="0"/>
        <v>180207</v>
      </c>
      <c r="G23" s="60">
        <f t="shared" si="1"/>
        <v>11384</v>
      </c>
      <c r="H23" s="60">
        <f t="shared" si="2"/>
        <v>191591</v>
      </c>
      <c r="I23" s="61">
        <f t="shared" si="3"/>
        <v>8.4503222181524906E-3</v>
      </c>
      <c r="J23" s="61">
        <f t="shared" si="4"/>
        <v>9.7273787602377166E-3</v>
      </c>
      <c r="K23" s="61">
        <f t="shared" si="5"/>
        <v>8.5167589773790294E-3</v>
      </c>
      <c r="N23" s="68" t="s">
        <v>265</v>
      </c>
      <c r="O23" s="68" t="s">
        <v>261</v>
      </c>
      <c r="P23" s="61">
        <f>+SUM(I$44:I$72)</f>
        <v>0.38936315130232307</v>
      </c>
      <c r="Q23" s="61">
        <f>+SUM(J$44:J$72)</f>
        <v>0.73097642684468245</v>
      </c>
      <c r="R23" s="61">
        <f>+SUM(K$44:K$72)</f>
        <v>0.40510495702987614</v>
      </c>
    </row>
    <row r="24" spans="1:18" x14ac:dyDescent="0.2">
      <c r="A24" s="56">
        <v>30</v>
      </c>
      <c r="B24" s="60" t="s">
        <v>215</v>
      </c>
      <c r="C24" s="60" t="s">
        <v>30</v>
      </c>
      <c r="D24" s="60">
        <v>1630215</v>
      </c>
      <c r="E24" s="60">
        <v>457257</v>
      </c>
      <c r="F24" s="60">
        <f t="shared" si="0"/>
        <v>99994</v>
      </c>
      <c r="G24" s="60">
        <f t="shared" si="1"/>
        <v>5667</v>
      </c>
      <c r="H24" s="60">
        <f t="shared" si="2"/>
        <v>105661</v>
      </c>
      <c r="I24" s="61">
        <f t="shared" si="3"/>
        <v>4.6889494852138938E-3</v>
      </c>
      <c r="J24" s="61">
        <f t="shared" si="4"/>
        <v>4.8423274274654897E-3</v>
      </c>
      <c r="K24" s="61">
        <f t="shared" si="5"/>
        <v>4.6969287195580463E-3</v>
      </c>
      <c r="O24" s="61" t="s">
        <v>98</v>
      </c>
      <c r="P24" s="61">
        <f>+SUM(P19:P23)</f>
        <v>1</v>
      </c>
      <c r="Q24" s="61">
        <f>+SUM(Q19:Q23)</f>
        <v>1.0000000000000002</v>
      </c>
      <c r="R24" s="61">
        <f>+SUM(R19:R23)</f>
        <v>1</v>
      </c>
    </row>
    <row r="25" spans="1:18" x14ac:dyDescent="0.2">
      <c r="A25" s="56">
        <v>80</v>
      </c>
      <c r="B25" s="60" t="s">
        <v>215</v>
      </c>
      <c r="C25" s="60" t="s">
        <v>361</v>
      </c>
      <c r="D25" s="60">
        <v>13853021</v>
      </c>
      <c r="E25" s="60">
        <v>3424572</v>
      </c>
      <c r="F25" s="60">
        <f t="shared" si="0"/>
        <v>81320</v>
      </c>
      <c r="G25" s="60">
        <f t="shared" si="1"/>
        <v>18689</v>
      </c>
      <c r="H25" s="60">
        <f t="shared" si="2"/>
        <v>100009</v>
      </c>
      <c r="I25" s="61">
        <f t="shared" si="3"/>
        <v>3.8132825183270383E-3</v>
      </c>
      <c r="J25" s="61">
        <f t="shared" si="4"/>
        <v>1.5969341325551886E-2</v>
      </c>
      <c r="K25" s="61">
        <f t="shared" si="5"/>
        <v>4.445681418066086E-3</v>
      </c>
    </row>
    <row r="26" spans="1:18" x14ac:dyDescent="0.2">
      <c r="A26" s="56">
        <v>52</v>
      </c>
      <c r="B26" s="60" t="s">
        <v>215</v>
      </c>
      <c r="C26" s="60" t="s">
        <v>49</v>
      </c>
      <c r="D26" s="60">
        <v>11146825</v>
      </c>
      <c r="E26" s="60">
        <v>2686208</v>
      </c>
      <c r="F26" s="60">
        <f t="shared" si="0"/>
        <v>54406</v>
      </c>
      <c r="G26" s="60">
        <f t="shared" si="1"/>
        <v>11019</v>
      </c>
      <c r="H26" s="60">
        <f t="shared" si="2"/>
        <v>65425</v>
      </c>
      <c r="I26" s="61">
        <f t="shared" si="3"/>
        <v>2.5512229303012893E-3</v>
      </c>
      <c r="J26" s="61">
        <f t="shared" si="4"/>
        <v>9.4154942514985407E-3</v>
      </c>
      <c r="K26" s="61">
        <f t="shared" si="5"/>
        <v>2.9083253184910723E-3</v>
      </c>
      <c r="N26" s="65" t="s">
        <v>262</v>
      </c>
      <c r="O26" s="66"/>
      <c r="P26" s="66"/>
    </row>
    <row r="27" spans="1:18" ht="21" x14ac:dyDescent="0.2">
      <c r="A27" s="56">
        <v>60</v>
      </c>
      <c r="B27" s="60" t="s">
        <v>215</v>
      </c>
      <c r="C27" s="60" t="s">
        <v>199</v>
      </c>
      <c r="D27" s="60">
        <v>11146825</v>
      </c>
      <c r="E27" s="60">
        <v>2686208</v>
      </c>
      <c r="F27" s="60">
        <f t="shared" si="0"/>
        <v>43715</v>
      </c>
      <c r="G27" s="60">
        <f t="shared" si="1"/>
        <v>5457</v>
      </c>
      <c r="H27" s="60">
        <f t="shared" si="2"/>
        <v>49172</v>
      </c>
      <c r="I27" s="61">
        <f t="shared" si="3"/>
        <v>2.0498972612969313E-3</v>
      </c>
      <c r="J27" s="61">
        <f t="shared" si="4"/>
        <v>4.6628870251771972E-3</v>
      </c>
      <c r="K27" s="61">
        <f t="shared" si="5"/>
        <v>2.1858337418546887E-3</v>
      </c>
      <c r="P27" s="67" t="s">
        <v>193</v>
      </c>
      <c r="Q27" s="67" t="s">
        <v>192</v>
      </c>
      <c r="R27" s="67" t="s">
        <v>217</v>
      </c>
    </row>
    <row r="28" spans="1:18" x14ac:dyDescent="0.2">
      <c r="A28" s="56">
        <v>62</v>
      </c>
      <c r="B28" s="60" t="s">
        <v>215</v>
      </c>
      <c r="C28" s="60" t="s">
        <v>201</v>
      </c>
      <c r="D28" s="60">
        <v>13853021</v>
      </c>
      <c r="E28" s="60">
        <v>3424572</v>
      </c>
      <c r="F28" s="60">
        <f t="shared" si="0"/>
        <v>26998</v>
      </c>
      <c r="G28" s="60">
        <f t="shared" si="1"/>
        <v>3478</v>
      </c>
      <c r="H28" s="60">
        <f t="shared" si="2"/>
        <v>30476</v>
      </c>
      <c r="I28" s="61">
        <f t="shared" si="3"/>
        <v>1.2659985419305629E-3</v>
      </c>
      <c r="J28" s="61">
        <f t="shared" si="4"/>
        <v>2.9718748531365755E-3</v>
      </c>
      <c r="K28" s="61">
        <f t="shared" si="5"/>
        <v>1.3547439420150389E-3</v>
      </c>
      <c r="N28" s="61" t="str">
        <f>+"N° "&amp;A73</f>
        <v>N° 3</v>
      </c>
      <c r="O28" s="61" t="str">
        <f>+C73</f>
        <v>Cáncer Cérvicouterino</v>
      </c>
      <c r="P28" s="61">
        <f t="shared" ref="P28:R31" si="9">+I73</f>
        <v>0.75619508042202566</v>
      </c>
      <c r="Q28" s="61">
        <f t="shared" si="9"/>
        <v>5.9010478994073384E-2</v>
      </c>
      <c r="R28" s="61">
        <f t="shared" si="9"/>
        <v>0.7199193687705493</v>
      </c>
    </row>
    <row r="29" spans="1:18" ht="21" x14ac:dyDescent="0.2">
      <c r="A29" s="56">
        <v>32</v>
      </c>
      <c r="B29" s="60" t="s">
        <v>215</v>
      </c>
      <c r="C29" s="60" t="s">
        <v>32</v>
      </c>
      <c r="D29" s="60">
        <v>13853021</v>
      </c>
      <c r="E29" s="60">
        <v>3424572</v>
      </c>
      <c r="F29" s="60">
        <f t="shared" si="0"/>
        <v>23692</v>
      </c>
      <c r="G29" s="60">
        <f t="shared" si="1"/>
        <v>2083</v>
      </c>
      <c r="H29" s="60">
        <f t="shared" si="2"/>
        <v>25775</v>
      </c>
      <c r="I29" s="61">
        <f t="shared" si="3"/>
        <v>1.1109725703910992E-3</v>
      </c>
      <c r="J29" s="61">
        <f t="shared" si="4"/>
        <v>1.7798778950786334E-3</v>
      </c>
      <c r="K29" s="61">
        <f t="shared" si="5"/>
        <v>1.1457712660925853E-3</v>
      </c>
      <c r="N29" s="61" t="str">
        <f>+"N° "&amp;A74</f>
        <v>N° 34</v>
      </c>
      <c r="O29" s="61" t="str">
        <f>+C74</f>
        <v>Depresión en personas de 15 años y más</v>
      </c>
      <c r="P29" s="61">
        <f t="shared" si="9"/>
        <v>0.21490974692653064</v>
      </c>
      <c r="Q29" s="61">
        <f t="shared" si="9"/>
        <v>0.85735642428740355</v>
      </c>
      <c r="R29" s="61">
        <f t="shared" si="9"/>
        <v>0.24833735042158642</v>
      </c>
    </row>
    <row r="30" spans="1:18" ht="21" x14ac:dyDescent="0.2">
      <c r="A30" s="56">
        <v>53</v>
      </c>
      <c r="B30" s="60" t="s">
        <v>215</v>
      </c>
      <c r="C30" s="60" t="s">
        <v>50</v>
      </c>
      <c r="D30" s="60">
        <v>3701373</v>
      </c>
      <c r="E30" s="60">
        <v>987497</v>
      </c>
      <c r="F30" s="60">
        <f t="shared" si="0"/>
        <v>19926</v>
      </c>
      <c r="G30" s="60">
        <f t="shared" si="1"/>
        <v>1060</v>
      </c>
      <c r="H30" s="60">
        <f t="shared" si="2"/>
        <v>20986</v>
      </c>
      <c r="I30" s="61">
        <f t="shared" si="3"/>
        <v>9.3437613699194004E-4</v>
      </c>
      <c r="J30" s="61">
        <f t="shared" si="4"/>
        <v>9.0574679250280906E-4</v>
      </c>
      <c r="K30" s="61">
        <f t="shared" si="5"/>
        <v>9.3288674258851581E-4</v>
      </c>
      <c r="N30" s="61" t="str">
        <f>+"N° "&amp;A75</f>
        <v>N° 25</v>
      </c>
      <c r="O30" s="61" t="str">
        <f>+C75</f>
        <v>Trastorno de Conducción que requiere Marcapaso</v>
      </c>
      <c r="P30" s="61">
        <f t="shared" si="9"/>
        <v>1.1933886397992938E-2</v>
      </c>
      <c r="Q30" s="61">
        <f t="shared" si="9"/>
        <v>2.31134437220137E-2</v>
      </c>
      <c r="R30" s="61">
        <f t="shared" si="9"/>
        <v>1.2515577957225169E-2</v>
      </c>
    </row>
    <row r="31" spans="1:18" x14ac:dyDescent="0.2">
      <c r="A31" s="56">
        <v>22</v>
      </c>
      <c r="B31" s="60" t="s">
        <v>215</v>
      </c>
      <c r="C31" s="60" t="s">
        <v>22</v>
      </c>
      <c r="D31" s="60">
        <v>2533036</v>
      </c>
      <c r="E31" s="60">
        <v>689356</v>
      </c>
      <c r="F31" s="60">
        <f t="shared" si="0"/>
        <v>16367</v>
      </c>
      <c r="G31" s="60">
        <f t="shared" si="1"/>
        <v>2736</v>
      </c>
      <c r="H31" s="60">
        <f t="shared" si="2"/>
        <v>19103</v>
      </c>
      <c r="I31" s="61">
        <f t="shared" si="3"/>
        <v>7.6748641142964378E-4</v>
      </c>
      <c r="J31" s="61">
        <f t="shared" si="4"/>
        <v>2.3378520983846091E-3</v>
      </c>
      <c r="K31" s="61">
        <f t="shared" si="5"/>
        <v>8.4918209490462298E-4</v>
      </c>
      <c r="N31" s="61" t="str">
        <f>+"N° "&amp;A76</f>
        <v>N° 15</v>
      </c>
      <c r="O31" s="61" t="str">
        <f>+C76</f>
        <v>Esquizofrenia</v>
      </c>
      <c r="P31" s="61">
        <f t="shared" si="9"/>
        <v>6.0861280874051097E-3</v>
      </c>
      <c r="Q31" s="61">
        <f t="shared" si="9"/>
        <v>1.1036500704873034E-2</v>
      </c>
      <c r="R31" s="61">
        <f t="shared" si="9"/>
        <v>6.3437044728714897E-3</v>
      </c>
    </row>
    <row r="32" spans="1:18" x14ac:dyDescent="0.2">
      <c r="A32" s="56">
        <v>33</v>
      </c>
      <c r="B32" s="60" t="s">
        <v>215</v>
      </c>
      <c r="C32" s="60" t="s">
        <v>33</v>
      </c>
      <c r="D32" s="60">
        <v>6537303</v>
      </c>
      <c r="E32" s="60">
        <v>1897252</v>
      </c>
      <c r="F32" s="60">
        <f t="shared" si="0"/>
        <v>5988</v>
      </c>
      <c r="G32" s="60">
        <f t="shared" si="1"/>
        <v>403</v>
      </c>
      <c r="H32" s="60">
        <f t="shared" si="2"/>
        <v>6391</v>
      </c>
      <c r="I32" s="61">
        <f t="shared" si="3"/>
        <v>2.8079114264316655E-4</v>
      </c>
      <c r="J32" s="61">
        <f t="shared" si="4"/>
        <v>3.443546767722944E-4</v>
      </c>
      <c r="K32" s="61">
        <f t="shared" si="5"/>
        <v>2.8409793061484818E-4</v>
      </c>
      <c r="N32" s="68" t="s">
        <v>264</v>
      </c>
      <c r="O32" s="68" t="s">
        <v>263</v>
      </c>
      <c r="P32" s="61">
        <f>+SUM(I$77:I$81)</f>
        <v>1.0875158166045696E-2</v>
      </c>
      <c r="Q32" s="61">
        <f>+SUM(J$77:J$81)</f>
        <v>4.9483152291636336E-2</v>
      </c>
      <c r="R32" s="61">
        <f>+SUM(K$77:K$81)</f>
        <v>1.2883998377767656E-2</v>
      </c>
    </row>
    <row r="33" spans="1:18" x14ac:dyDescent="0.2">
      <c r="A33" s="56">
        <v>71</v>
      </c>
      <c r="B33" s="60" t="s">
        <v>215</v>
      </c>
      <c r="C33" s="60" t="s">
        <v>352</v>
      </c>
      <c r="D33" s="60">
        <v>5976173</v>
      </c>
      <c r="E33" s="60">
        <v>1161960</v>
      </c>
      <c r="F33" s="60">
        <f t="shared" si="0"/>
        <v>4121</v>
      </c>
      <c r="G33" s="60">
        <f t="shared" si="1"/>
        <v>526</v>
      </c>
      <c r="H33" s="60">
        <f t="shared" si="2"/>
        <v>4647</v>
      </c>
      <c r="I33" s="61">
        <f t="shared" si="3"/>
        <v>1.9324320287783723E-4</v>
      </c>
      <c r="J33" s="61">
        <f t="shared" si="4"/>
        <v>4.4945548382686564E-4</v>
      </c>
      <c r="K33" s="61">
        <f t="shared" si="5"/>
        <v>2.0657222399737124E-4</v>
      </c>
      <c r="O33" s="61" t="s">
        <v>98</v>
      </c>
      <c r="P33" s="61">
        <f>+SUM(P28:P32)</f>
        <v>1.0000000000000002</v>
      </c>
      <c r="Q33" s="61">
        <f>+SUM(Q28:Q32)</f>
        <v>1</v>
      </c>
      <c r="R33" s="61">
        <f>+SUM(R28:R32)</f>
        <v>1</v>
      </c>
    </row>
    <row r="34" spans="1:18" x14ac:dyDescent="0.2">
      <c r="A34" s="56">
        <v>72</v>
      </c>
      <c r="B34" s="60" t="s">
        <v>215</v>
      </c>
      <c r="C34" s="60" t="s">
        <v>353</v>
      </c>
      <c r="D34" s="60">
        <v>11146825</v>
      </c>
      <c r="E34" s="60">
        <v>2686208</v>
      </c>
      <c r="F34" s="60">
        <f t="shared" ref="F34:F65" si="10">IF(ISNA(VLOOKUP(A34,CASOS,2,0)),0,VLOOKUP(A34,CASOS,2,0))</f>
        <v>3336</v>
      </c>
      <c r="G34" s="60">
        <f t="shared" ref="G34:G65" si="11">IF(ISNA(VLOOKUP(A34,CASOS,3,0)),0,VLOOKUP(A34,CASOS,3,0))</f>
        <v>668</v>
      </c>
      <c r="H34" s="60">
        <f t="shared" ref="H34:H65" si="12">+G34+F34</f>
        <v>4004</v>
      </c>
      <c r="I34" s="61">
        <f t="shared" ref="I34:I65" si="13">+F34/VLOOKUP($B34,$M$2:$P$4,2,0)</f>
        <v>1.5643274079118298E-4</v>
      </c>
      <c r="J34" s="61">
        <f t="shared" ref="J34:J65" si="14">+G34/VLOOKUP($B34,$M$2:$P$4,3,0)</f>
        <v>5.7079137489799672E-4</v>
      </c>
      <c r="K34" s="61">
        <f t="shared" ref="K34:K65" si="15">+H34/VLOOKUP($B34,$M$2:$P$4,4,0)</f>
        <v>1.7798906496351935E-4</v>
      </c>
    </row>
    <row r="35" spans="1:18" x14ac:dyDescent="0.2">
      <c r="A35" s="56">
        <v>69</v>
      </c>
      <c r="B35" s="60" t="s">
        <v>215</v>
      </c>
      <c r="C35" s="60" t="s">
        <v>208</v>
      </c>
      <c r="D35" s="60">
        <v>13853021</v>
      </c>
      <c r="E35" s="60">
        <v>3424572</v>
      </c>
      <c r="F35" s="60">
        <f t="shared" si="10"/>
        <v>2615</v>
      </c>
      <c r="G35" s="60">
        <f t="shared" si="11"/>
        <v>581</v>
      </c>
      <c r="H35" s="60">
        <f t="shared" si="12"/>
        <v>3196</v>
      </c>
      <c r="I35" s="61">
        <f t="shared" si="13"/>
        <v>1.2262338644152983E-4</v>
      </c>
      <c r="J35" s="61">
        <f t="shared" si="14"/>
        <v>4.964517796642756E-4</v>
      </c>
      <c r="K35" s="61">
        <f t="shared" si="15"/>
        <v>1.4207119171413783E-4</v>
      </c>
    </row>
    <row r="36" spans="1:18" x14ac:dyDescent="0.2">
      <c r="A36" s="56">
        <v>68</v>
      </c>
      <c r="B36" s="60" t="s">
        <v>215</v>
      </c>
      <c r="C36" s="60" t="s">
        <v>207</v>
      </c>
      <c r="D36" s="60">
        <v>13853021</v>
      </c>
      <c r="E36" s="60">
        <v>3424572</v>
      </c>
      <c r="F36" s="60">
        <f t="shared" si="10"/>
        <v>2306</v>
      </c>
      <c r="G36" s="60">
        <f t="shared" si="11"/>
        <v>777</v>
      </c>
      <c r="H36" s="60">
        <f t="shared" si="12"/>
        <v>3083</v>
      </c>
      <c r="I36" s="61">
        <f t="shared" si="13"/>
        <v>1.0813366314882133E-4</v>
      </c>
      <c r="J36" s="61">
        <f t="shared" si="14"/>
        <v>6.6392948846668177E-4</v>
      </c>
      <c r="K36" s="61">
        <f t="shared" si="15"/>
        <v>1.370480237968357E-4</v>
      </c>
    </row>
    <row r="37" spans="1:18" x14ac:dyDescent="0.2">
      <c r="A37" s="56">
        <v>67</v>
      </c>
      <c r="B37" s="60" t="s">
        <v>215</v>
      </c>
      <c r="C37" s="60" t="s">
        <v>206</v>
      </c>
      <c r="D37" s="60">
        <v>13853021</v>
      </c>
      <c r="E37" s="60">
        <v>3424572</v>
      </c>
      <c r="F37" s="60">
        <f t="shared" si="10"/>
        <v>1548</v>
      </c>
      <c r="G37" s="60">
        <f t="shared" si="11"/>
        <v>1289</v>
      </c>
      <c r="H37" s="60">
        <f t="shared" si="12"/>
        <v>2837</v>
      </c>
      <c r="I37" s="61">
        <f t="shared" si="13"/>
        <v>7.2589293388714398E-5</v>
      </c>
      <c r="J37" s="61">
        <f t="shared" si="14"/>
        <v>1.1014222788076613E-3</v>
      </c>
      <c r="K37" s="61">
        <f t="shared" si="15"/>
        <v>1.2611263169368242E-4</v>
      </c>
    </row>
    <row r="38" spans="1:18" x14ac:dyDescent="0.2">
      <c r="A38" s="56">
        <v>63</v>
      </c>
      <c r="B38" s="60" t="s">
        <v>215</v>
      </c>
      <c r="C38" s="60" t="s">
        <v>202</v>
      </c>
      <c r="D38" s="60">
        <v>3091591</v>
      </c>
      <c r="E38" s="60">
        <v>834289</v>
      </c>
      <c r="F38" s="60">
        <f t="shared" si="10"/>
        <v>1511</v>
      </c>
      <c r="G38" s="60">
        <f t="shared" si="11"/>
        <v>534</v>
      </c>
      <c r="H38" s="60">
        <f t="shared" si="12"/>
        <v>2045</v>
      </c>
      <c r="I38" s="61">
        <f t="shared" si="13"/>
        <v>7.0854277978260632E-5</v>
      </c>
      <c r="J38" s="61">
        <f t="shared" si="14"/>
        <v>4.5629130867594347E-4</v>
      </c>
      <c r="K38" s="61">
        <f t="shared" si="15"/>
        <v>9.0906003459140133E-5</v>
      </c>
    </row>
    <row r="39" spans="1:18" x14ac:dyDescent="0.2">
      <c r="A39" s="56">
        <v>73</v>
      </c>
      <c r="B39" s="60" t="s">
        <v>215</v>
      </c>
      <c r="C39" s="60" t="s">
        <v>354</v>
      </c>
      <c r="D39" s="60">
        <v>11146825</v>
      </c>
      <c r="E39" s="60">
        <v>2686208</v>
      </c>
      <c r="F39" s="60">
        <f t="shared" si="10"/>
        <v>318</v>
      </c>
      <c r="G39" s="60">
        <f t="shared" si="11"/>
        <v>45</v>
      </c>
      <c r="H39" s="60">
        <f t="shared" si="12"/>
        <v>363</v>
      </c>
      <c r="I39" s="61">
        <f t="shared" si="13"/>
        <v>1.4911754068224276E-5</v>
      </c>
      <c r="J39" s="61">
        <f t="shared" si="14"/>
        <v>3.8451514776062653E-5</v>
      </c>
      <c r="K39" s="61">
        <f t="shared" si="15"/>
        <v>1.6136371274165216E-5</v>
      </c>
      <c r="P39" s="69"/>
    </row>
    <row r="40" spans="1:18" x14ac:dyDescent="0.2">
      <c r="A40" s="56">
        <v>5</v>
      </c>
      <c r="B40" s="60" t="s">
        <v>213</v>
      </c>
      <c r="C40" s="60" t="s">
        <v>5</v>
      </c>
      <c r="D40" s="60">
        <v>13853021</v>
      </c>
      <c r="E40" s="60">
        <v>3424572</v>
      </c>
      <c r="F40" s="60">
        <f t="shared" si="10"/>
        <v>980913</v>
      </c>
      <c r="G40" s="60">
        <f t="shared" si="11"/>
        <v>12660</v>
      </c>
      <c r="H40" s="60">
        <f t="shared" si="12"/>
        <v>993573</v>
      </c>
      <c r="I40" s="61">
        <f t="shared" si="13"/>
        <v>0.29073616420670001</v>
      </c>
      <c r="J40" s="61">
        <f t="shared" si="14"/>
        <v>7.7677289516633732E-2</v>
      </c>
      <c r="K40" s="61">
        <f t="shared" si="15"/>
        <v>0.28091824536681526</v>
      </c>
    </row>
    <row r="41" spans="1:18" x14ac:dyDescent="0.2">
      <c r="A41" s="56">
        <v>54</v>
      </c>
      <c r="B41" s="60" t="s">
        <v>213</v>
      </c>
      <c r="C41" s="60" t="s">
        <v>51</v>
      </c>
      <c r="D41" s="60">
        <v>173160</v>
      </c>
      <c r="E41" s="60">
        <v>49008</v>
      </c>
      <c r="F41" s="60">
        <f t="shared" si="10"/>
        <v>611848</v>
      </c>
      <c r="G41" s="60">
        <f t="shared" si="11"/>
        <v>1649</v>
      </c>
      <c r="H41" s="60">
        <f t="shared" si="12"/>
        <v>613497</v>
      </c>
      <c r="I41" s="61">
        <f t="shared" si="13"/>
        <v>0.18134772461731163</v>
      </c>
      <c r="J41" s="61">
        <f t="shared" si="14"/>
        <v>1.0117681707182389E-2</v>
      </c>
      <c r="K41" s="61">
        <f t="shared" si="15"/>
        <v>0.17345731091505612</v>
      </c>
    </row>
    <row r="42" spans="1:18" ht="21" x14ac:dyDescent="0.2">
      <c r="A42" s="56">
        <v>37</v>
      </c>
      <c r="B42" s="60" t="s">
        <v>213</v>
      </c>
      <c r="C42" s="60" t="s">
        <v>37</v>
      </c>
      <c r="D42" s="60">
        <v>11146825</v>
      </c>
      <c r="E42" s="60">
        <v>2686208</v>
      </c>
      <c r="F42" s="60">
        <f t="shared" si="10"/>
        <v>239743</v>
      </c>
      <c r="G42" s="60">
        <f t="shared" si="11"/>
        <v>9965</v>
      </c>
      <c r="H42" s="60">
        <f t="shared" si="12"/>
        <v>249708</v>
      </c>
      <c r="I42" s="61">
        <f t="shared" si="13"/>
        <v>7.1058249014343669E-2</v>
      </c>
      <c r="J42" s="61">
        <f t="shared" si="14"/>
        <v>6.1141721171663131E-2</v>
      </c>
      <c r="K42" s="61">
        <f t="shared" si="15"/>
        <v>7.0601287690040593E-2</v>
      </c>
    </row>
    <row r="43" spans="1:18" ht="21" x14ac:dyDescent="0.2">
      <c r="A43" s="56">
        <v>26</v>
      </c>
      <c r="B43" s="60" t="s">
        <v>213</v>
      </c>
      <c r="C43" s="60" t="s">
        <v>26</v>
      </c>
      <c r="D43" s="60">
        <v>2746461</v>
      </c>
      <c r="E43" s="60">
        <v>809532</v>
      </c>
      <c r="F43" s="60">
        <f t="shared" si="10"/>
        <v>227720</v>
      </c>
      <c r="G43" s="60">
        <f t="shared" si="11"/>
        <v>19572</v>
      </c>
      <c r="H43" s="60">
        <f t="shared" si="12"/>
        <v>247292</v>
      </c>
      <c r="I43" s="61">
        <f t="shared" si="13"/>
        <v>6.7494710859321599E-2</v>
      </c>
      <c r="J43" s="61">
        <f t="shared" si="14"/>
        <v>0.1200868807598385</v>
      </c>
      <c r="K43" s="61">
        <f t="shared" si="15"/>
        <v>6.9918198998211986E-2</v>
      </c>
    </row>
    <row r="44" spans="1:18" x14ac:dyDescent="0.2">
      <c r="A44" s="56">
        <v>24</v>
      </c>
      <c r="B44" s="60" t="s">
        <v>213</v>
      </c>
      <c r="C44" s="60" t="s">
        <v>24</v>
      </c>
      <c r="D44" s="60">
        <v>173160</v>
      </c>
      <c r="E44" s="60">
        <v>49008</v>
      </c>
      <c r="F44" s="60">
        <f t="shared" si="10"/>
        <v>212340</v>
      </c>
      <c r="G44" s="60">
        <f t="shared" si="11"/>
        <v>7190</v>
      </c>
      <c r="H44" s="60">
        <f t="shared" si="12"/>
        <v>219530</v>
      </c>
      <c r="I44" s="61">
        <f t="shared" si="13"/>
        <v>6.2936179974830267E-2</v>
      </c>
      <c r="J44" s="61">
        <f t="shared" si="14"/>
        <v>4.4115301076192465E-2</v>
      </c>
      <c r="K44" s="61">
        <f t="shared" si="15"/>
        <v>6.2068899220668182E-2</v>
      </c>
    </row>
    <row r="45" spans="1:18" x14ac:dyDescent="0.2">
      <c r="A45" s="56">
        <v>50</v>
      </c>
      <c r="B45" s="60" t="s">
        <v>213</v>
      </c>
      <c r="C45" s="60" t="s">
        <v>48</v>
      </c>
      <c r="D45" s="60">
        <v>13853021</v>
      </c>
      <c r="E45" s="60">
        <v>3424572</v>
      </c>
      <c r="F45" s="60">
        <f t="shared" si="10"/>
        <v>172868</v>
      </c>
      <c r="G45" s="60">
        <f t="shared" si="11"/>
        <v>975</v>
      </c>
      <c r="H45" s="60">
        <f t="shared" si="12"/>
        <v>173843</v>
      </c>
      <c r="I45" s="61">
        <f t="shared" si="13"/>
        <v>5.1236938682720917E-2</v>
      </c>
      <c r="J45" s="61">
        <f t="shared" si="14"/>
        <v>5.9822557092194233E-3</v>
      </c>
      <c r="K45" s="61">
        <f t="shared" si="15"/>
        <v>4.9151567654619498E-2</v>
      </c>
    </row>
    <row r="46" spans="1:18" x14ac:dyDescent="0.2">
      <c r="A46" s="56">
        <v>8</v>
      </c>
      <c r="B46" s="60" t="s">
        <v>213</v>
      </c>
      <c r="C46" s="60" t="s">
        <v>8</v>
      </c>
      <c r="D46" s="60">
        <v>11146825</v>
      </c>
      <c r="E46" s="60">
        <v>2686208</v>
      </c>
      <c r="F46" s="60">
        <f t="shared" si="10"/>
        <v>129874</v>
      </c>
      <c r="G46" s="60">
        <f t="shared" si="11"/>
        <v>28864</v>
      </c>
      <c r="H46" s="60">
        <f t="shared" si="12"/>
        <v>158738</v>
      </c>
      <c r="I46" s="61">
        <f t="shared" si="13"/>
        <v>3.8493799745931555E-2</v>
      </c>
      <c r="J46" s="61">
        <f t="shared" si="14"/>
        <v>0.17709931158041992</v>
      </c>
      <c r="K46" s="61">
        <f t="shared" si="15"/>
        <v>4.4880849653762246E-2</v>
      </c>
    </row>
    <row r="47" spans="1:18" x14ac:dyDescent="0.2">
      <c r="A47" s="56">
        <v>27</v>
      </c>
      <c r="B47" s="60" t="s">
        <v>213</v>
      </c>
      <c r="C47" s="60" t="s">
        <v>27</v>
      </c>
      <c r="D47" s="60">
        <v>13853021</v>
      </c>
      <c r="E47" s="60">
        <v>3424572</v>
      </c>
      <c r="F47" s="60">
        <f t="shared" si="10"/>
        <v>151320</v>
      </c>
      <c r="G47" s="60">
        <f t="shared" si="11"/>
        <v>1621</v>
      </c>
      <c r="H47" s="60">
        <f t="shared" si="12"/>
        <v>152941</v>
      </c>
      <c r="I47" s="61">
        <f t="shared" si="13"/>
        <v>4.4850253149624736E-2</v>
      </c>
      <c r="J47" s="61">
        <f t="shared" si="14"/>
        <v>9.9458835945073695E-3</v>
      </c>
      <c r="K47" s="61">
        <f t="shared" si="15"/>
        <v>4.3241832622913555E-2</v>
      </c>
    </row>
    <row r="48" spans="1:18" ht="21" x14ac:dyDescent="0.2">
      <c r="A48" s="56">
        <v>49</v>
      </c>
      <c r="B48" s="60" t="s">
        <v>213</v>
      </c>
      <c r="C48" s="60" t="s">
        <v>47</v>
      </c>
      <c r="D48" s="60">
        <v>13853021</v>
      </c>
      <c r="E48" s="60">
        <v>3424572</v>
      </c>
      <c r="F48" s="60">
        <f t="shared" si="10"/>
        <v>132650</v>
      </c>
      <c r="G48" s="60">
        <f t="shared" si="11"/>
        <v>2085</v>
      </c>
      <c r="H48" s="60">
        <f t="shared" si="12"/>
        <v>134735</v>
      </c>
      <c r="I48" s="61">
        <f t="shared" si="13"/>
        <v>3.9316587895173942E-2</v>
      </c>
      <c r="J48" s="61">
        <f t="shared" si="14"/>
        <v>1.279282374740769E-2</v>
      </c>
      <c r="K48" s="61">
        <f t="shared" si="15"/>
        <v>3.80943521910296E-2</v>
      </c>
    </row>
    <row r="49" spans="1:11" ht="21" x14ac:dyDescent="0.2">
      <c r="A49" s="56">
        <v>35</v>
      </c>
      <c r="B49" s="60" t="s">
        <v>213</v>
      </c>
      <c r="C49" s="60" t="s">
        <v>35</v>
      </c>
      <c r="D49" s="60">
        <v>6537303</v>
      </c>
      <c r="E49" s="60">
        <v>1897252</v>
      </c>
      <c r="F49" s="60">
        <f t="shared" si="10"/>
        <v>79489</v>
      </c>
      <c r="G49" s="60">
        <f t="shared" si="11"/>
        <v>9361</v>
      </c>
      <c r="H49" s="60">
        <f t="shared" si="12"/>
        <v>88850</v>
      </c>
      <c r="I49" s="61">
        <f t="shared" si="13"/>
        <v>2.3560017001126889E-2</v>
      </c>
      <c r="J49" s="61">
        <f t="shared" si="14"/>
        <v>5.7435790455387714E-2</v>
      </c>
      <c r="K49" s="61">
        <f t="shared" si="15"/>
        <v>2.5121039018614167E-2</v>
      </c>
    </row>
    <row r="50" spans="1:11" x14ac:dyDescent="0.2">
      <c r="A50" s="56">
        <v>2</v>
      </c>
      <c r="B50" s="60" t="s">
        <v>213</v>
      </c>
      <c r="C50" s="60" t="s">
        <v>2</v>
      </c>
      <c r="D50" s="60">
        <v>173160</v>
      </c>
      <c r="E50" s="60">
        <v>49008</v>
      </c>
      <c r="F50" s="60">
        <f t="shared" si="10"/>
        <v>81297</v>
      </c>
      <c r="G50" s="60">
        <f t="shared" si="11"/>
        <v>4415</v>
      </c>
      <c r="H50" s="60">
        <f t="shared" si="12"/>
        <v>85712</v>
      </c>
      <c r="I50" s="61">
        <f t="shared" si="13"/>
        <v>2.4095896314466313E-2</v>
      </c>
      <c r="J50" s="61">
        <f t="shared" si="14"/>
        <v>2.7088880980721798E-2</v>
      </c>
      <c r="K50" s="61">
        <f t="shared" si="15"/>
        <v>2.4233815378316911E-2</v>
      </c>
    </row>
    <row r="51" spans="1:11" x14ac:dyDescent="0.2">
      <c r="A51" s="56">
        <v>1</v>
      </c>
      <c r="B51" s="60" t="s">
        <v>213</v>
      </c>
      <c r="C51" s="60" t="s">
        <v>1</v>
      </c>
      <c r="D51" s="60">
        <v>13853021</v>
      </c>
      <c r="E51" s="60">
        <v>3424572</v>
      </c>
      <c r="F51" s="60">
        <f t="shared" si="10"/>
        <v>45749</v>
      </c>
      <c r="G51" s="60">
        <f t="shared" si="11"/>
        <v>3994</v>
      </c>
      <c r="H51" s="70">
        <f t="shared" si="12"/>
        <v>49743</v>
      </c>
      <c r="I51" s="61">
        <f t="shared" si="13"/>
        <v>1.3559702824095837E-2</v>
      </c>
      <c r="J51" s="61">
        <f t="shared" si="14"/>
        <v>2.4505773643715256E-2</v>
      </c>
      <c r="K51" s="61">
        <f t="shared" si="15"/>
        <v>1.4064106290409955E-2</v>
      </c>
    </row>
    <row r="52" spans="1:11" x14ac:dyDescent="0.2">
      <c r="A52" s="56">
        <v>28</v>
      </c>
      <c r="B52" s="60" t="s">
        <v>213</v>
      </c>
      <c r="C52" s="60" t="s">
        <v>28</v>
      </c>
      <c r="D52" s="60">
        <v>5170652</v>
      </c>
      <c r="E52" s="60">
        <v>1524248</v>
      </c>
      <c r="F52" s="60">
        <f t="shared" si="10"/>
        <v>42722</v>
      </c>
      <c r="G52" s="60">
        <f t="shared" si="11"/>
        <v>6046</v>
      </c>
      <c r="H52" s="60">
        <f t="shared" si="12"/>
        <v>48768</v>
      </c>
      <c r="I52" s="61">
        <f t="shared" si="13"/>
        <v>1.266251992504803E-2</v>
      </c>
      <c r="J52" s="61">
        <f t="shared" si="14"/>
        <v>3.7096121044041676E-2</v>
      </c>
      <c r="K52" s="61">
        <f t="shared" si="15"/>
        <v>1.3788439289361572E-2</v>
      </c>
    </row>
    <row r="53" spans="1:11" x14ac:dyDescent="0.2">
      <c r="A53" s="56">
        <v>44</v>
      </c>
      <c r="B53" s="60" t="s">
        <v>213</v>
      </c>
      <c r="C53" s="60" t="s">
        <v>172</v>
      </c>
      <c r="D53" s="60">
        <v>13853021</v>
      </c>
      <c r="E53" s="60">
        <v>3424572</v>
      </c>
      <c r="F53" s="60">
        <f t="shared" si="10"/>
        <v>27792</v>
      </c>
      <c r="G53" s="60">
        <f t="shared" si="11"/>
        <v>13811</v>
      </c>
      <c r="H53" s="60">
        <f t="shared" si="12"/>
        <v>41603</v>
      </c>
      <c r="I53" s="61">
        <f t="shared" si="13"/>
        <v>8.2373660820405144E-3</v>
      </c>
      <c r="J53" s="61">
        <f t="shared" si="14"/>
        <v>8.4739419076953287E-2</v>
      </c>
      <c r="K53" s="61">
        <f t="shared" si="15"/>
        <v>1.1762640250888072E-2</v>
      </c>
    </row>
    <row r="54" spans="1:11" x14ac:dyDescent="0.2">
      <c r="A54" s="56">
        <v>75</v>
      </c>
      <c r="B54" s="60" t="s">
        <v>213</v>
      </c>
      <c r="C54" s="60" t="s">
        <v>356</v>
      </c>
      <c r="D54" s="60">
        <v>11146825</v>
      </c>
      <c r="E54" s="60">
        <v>2686208</v>
      </c>
      <c r="F54" s="60">
        <f t="shared" si="10"/>
        <v>16422</v>
      </c>
      <c r="G54" s="60">
        <f t="shared" si="11"/>
        <v>15209</v>
      </c>
      <c r="H54" s="60">
        <f t="shared" si="12"/>
        <v>31631</v>
      </c>
      <c r="I54" s="61">
        <f t="shared" si="13"/>
        <v>4.8673728338827476E-3</v>
      </c>
      <c r="J54" s="61">
        <f t="shared" si="14"/>
        <v>9.3317053416941742E-2</v>
      </c>
      <c r="K54" s="61">
        <f t="shared" si="15"/>
        <v>8.9432029847809191E-3</v>
      </c>
    </row>
    <row r="55" spans="1:11" ht="21" x14ac:dyDescent="0.2">
      <c r="A55" s="56">
        <v>40</v>
      </c>
      <c r="B55" s="60" t="s">
        <v>213</v>
      </c>
      <c r="C55" s="60" t="s">
        <v>40</v>
      </c>
      <c r="D55" s="60">
        <v>173160</v>
      </c>
      <c r="E55" s="60">
        <v>49008</v>
      </c>
      <c r="F55" s="60">
        <f t="shared" si="10"/>
        <v>28232</v>
      </c>
      <c r="G55" s="60">
        <f t="shared" si="11"/>
        <v>3214</v>
      </c>
      <c r="H55" s="60">
        <f t="shared" si="12"/>
        <v>31446</v>
      </c>
      <c r="I55" s="61">
        <f t="shared" si="13"/>
        <v>8.3677791892691356E-3</v>
      </c>
      <c r="J55" s="61">
        <f t="shared" si="14"/>
        <v>1.971996907633972E-2</v>
      </c>
      <c r="K55" s="61">
        <f t="shared" si="15"/>
        <v>8.89089693842815E-3</v>
      </c>
    </row>
    <row r="56" spans="1:11" x14ac:dyDescent="0.2">
      <c r="A56" s="56">
        <v>12</v>
      </c>
      <c r="B56" s="60" t="s">
        <v>213</v>
      </c>
      <c r="C56" s="60" t="s">
        <v>12</v>
      </c>
      <c r="D56" s="60">
        <v>1639063</v>
      </c>
      <c r="E56" s="60">
        <v>172339</v>
      </c>
      <c r="F56" s="60">
        <f t="shared" si="10"/>
        <v>28332</v>
      </c>
      <c r="G56" s="60">
        <f t="shared" si="11"/>
        <v>2203</v>
      </c>
      <c r="H56" s="60">
        <f t="shared" si="12"/>
        <v>30535</v>
      </c>
      <c r="I56" s="61">
        <f t="shared" si="13"/>
        <v>8.3974185318210944E-3</v>
      </c>
      <c r="J56" s="61">
        <f t="shared" si="14"/>
        <v>1.351683007939527E-2</v>
      </c>
      <c r="K56" s="61">
        <f t="shared" si="15"/>
        <v>8.6333250020639678E-3</v>
      </c>
    </row>
    <row r="57" spans="1:11" x14ac:dyDescent="0.2">
      <c r="A57" s="56">
        <v>57</v>
      </c>
      <c r="B57" s="60" t="s">
        <v>213</v>
      </c>
      <c r="C57" s="60" t="s">
        <v>196</v>
      </c>
      <c r="D57" s="60">
        <v>173160</v>
      </c>
      <c r="E57" s="60">
        <v>49008</v>
      </c>
      <c r="F57" s="60">
        <f t="shared" si="10"/>
        <v>20733</v>
      </c>
      <c r="G57" s="60">
        <f t="shared" si="11"/>
        <v>1258</v>
      </c>
      <c r="H57" s="60">
        <f t="shared" si="12"/>
        <v>21991</v>
      </c>
      <c r="I57" s="61">
        <f t="shared" si="13"/>
        <v>6.1451248912977111E-3</v>
      </c>
      <c r="J57" s="61">
        <f t="shared" si="14"/>
        <v>7.7186437766133681E-3</v>
      </c>
      <c r="K57" s="61">
        <f t="shared" si="15"/>
        <v>6.2176338667230633E-3</v>
      </c>
    </row>
    <row r="58" spans="1:11" x14ac:dyDescent="0.2">
      <c r="A58" s="56">
        <v>16</v>
      </c>
      <c r="B58" s="60" t="s">
        <v>213</v>
      </c>
      <c r="C58" s="60" t="s">
        <v>16</v>
      </c>
      <c r="D58" s="60">
        <v>5170652</v>
      </c>
      <c r="E58" s="60">
        <v>1524248</v>
      </c>
      <c r="F58" s="60">
        <f t="shared" si="10"/>
        <v>18359</v>
      </c>
      <c r="G58" s="60">
        <f t="shared" si="11"/>
        <v>3259</v>
      </c>
      <c r="H58" s="60">
        <f t="shared" si="12"/>
        <v>21618</v>
      </c>
      <c r="I58" s="61">
        <f t="shared" si="13"/>
        <v>5.4414868991141986E-3</v>
      </c>
      <c r="J58" s="61">
        <f t="shared" si="14"/>
        <v>1.9996073185995999E-2</v>
      </c>
      <c r="K58" s="61">
        <f t="shared" si="15"/>
        <v>6.1121735678604508E-3</v>
      </c>
    </row>
    <row r="59" spans="1:11" x14ac:dyDescent="0.2">
      <c r="A59" s="56">
        <v>59</v>
      </c>
      <c r="B59" s="60" t="s">
        <v>213</v>
      </c>
      <c r="C59" s="60" t="s">
        <v>198</v>
      </c>
      <c r="D59" s="60">
        <v>173160</v>
      </c>
      <c r="E59" s="60">
        <v>49008</v>
      </c>
      <c r="F59" s="60">
        <f t="shared" si="10"/>
        <v>18653</v>
      </c>
      <c r="G59" s="60">
        <f t="shared" si="11"/>
        <v>1475</v>
      </c>
      <c r="H59" s="60">
        <f t="shared" si="12"/>
        <v>20128</v>
      </c>
      <c r="I59" s="61">
        <f t="shared" si="13"/>
        <v>5.5286265662169588E-3</v>
      </c>
      <c r="J59" s="61">
        <f t="shared" si="14"/>
        <v>9.0500791498447676E-3</v>
      </c>
      <c r="K59" s="61">
        <f t="shared" si="15"/>
        <v>5.6908978431813835E-3</v>
      </c>
    </row>
    <row r="60" spans="1:11" x14ac:dyDescent="0.2">
      <c r="A60" s="56">
        <v>70</v>
      </c>
      <c r="B60" s="60" t="s">
        <v>213</v>
      </c>
      <c r="C60" s="60" t="s">
        <v>351</v>
      </c>
      <c r="D60" s="60">
        <v>11146825</v>
      </c>
      <c r="E60" s="60">
        <v>2686208</v>
      </c>
      <c r="F60" s="60">
        <f t="shared" si="10"/>
        <v>17457</v>
      </c>
      <c r="G60" s="60">
        <f t="shared" si="11"/>
        <v>2029</v>
      </c>
      <c r="H60" s="60">
        <f t="shared" si="12"/>
        <v>19486</v>
      </c>
      <c r="I60" s="61">
        <f t="shared" si="13"/>
        <v>5.1741400292955259E-3</v>
      </c>
      <c r="J60" s="61">
        <f t="shared" si="14"/>
        <v>1.2449227522057651E-2</v>
      </c>
      <c r="K60" s="61">
        <f t="shared" si="15"/>
        <v>5.5093817255679875E-3</v>
      </c>
    </row>
    <row r="61" spans="1:11" x14ac:dyDescent="0.2">
      <c r="A61" s="56">
        <v>48</v>
      </c>
      <c r="B61" s="60" t="s">
        <v>213</v>
      </c>
      <c r="C61" s="60" t="s">
        <v>46</v>
      </c>
      <c r="D61" s="60">
        <v>13853021</v>
      </c>
      <c r="E61" s="60">
        <v>3424572</v>
      </c>
      <c r="F61" s="60">
        <f t="shared" si="10"/>
        <v>15105</v>
      </c>
      <c r="G61" s="60">
        <f t="shared" si="11"/>
        <v>1088</v>
      </c>
      <c r="H61" s="60">
        <f t="shared" si="12"/>
        <v>16193</v>
      </c>
      <c r="I61" s="61">
        <f t="shared" si="13"/>
        <v>4.4770226924734447E-3</v>
      </c>
      <c r="J61" s="61">
        <f t="shared" si="14"/>
        <v>6.6755838068007509E-3</v>
      </c>
      <c r="K61" s="61">
        <f t="shared" si="15"/>
        <v>4.5783341004886798E-3</v>
      </c>
    </row>
    <row r="62" spans="1:11" ht="31.5" x14ac:dyDescent="0.2">
      <c r="A62" s="56">
        <v>43</v>
      </c>
      <c r="B62" s="60" t="s">
        <v>213</v>
      </c>
      <c r="C62" s="60" t="s">
        <v>169</v>
      </c>
      <c r="D62" s="60">
        <v>11146825</v>
      </c>
      <c r="E62" s="60">
        <v>2686208</v>
      </c>
      <c r="F62" s="60">
        <f t="shared" si="10"/>
        <v>12554</v>
      </c>
      <c r="G62" s="60">
        <f t="shared" si="11"/>
        <v>2313</v>
      </c>
      <c r="H62" s="60">
        <f t="shared" si="12"/>
        <v>14867</v>
      </c>
      <c r="I62" s="61">
        <f t="shared" si="13"/>
        <v>3.7209230639729642E-3</v>
      </c>
      <c r="J62" s="61">
        <f t="shared" si="14"/>
        <v>1.4191751236332846E-2</v>
      </c>
      <c r="K62" s="61">
        <f t="shared" si="15"/>
        <v>4.2034269790628791E-3</v>
      </c>
    </row>
    <row r="63" spans="1:11" x14ac:dyDescent="0.2">
      <c r="A63" s="56">
        <v>78</v>
      </c>
      <c r="B63" s="60" t="s">
        <v>213</v>
      </c>
      <c r="C63" s="60" t="s">
        <v>359</v>
      </c>
      <c r="D63" s="60">
        <v>13853021</v>
      </c>
      <c r="E63" s="60">
        <v>3424572</v>
      </c>
      <c r="F63" s="60">
        <f t="shared" si="10"/>
        <v>8671</v>
      </c>
      <c r="G63" s="60">
        <f t="shared" si="11"/>
        <v>2441</v>
      </c>
      <c r="H63" s="60">
        <f t="shared" si="12"/>
        <v>11112</v>
      </c>
      <c r="I63" s="61">
        <f t="shared" si="13"/>
        <v>2.5700273926803864E-3</v>
      </c>
      <c r="J63" s="61">
        <f t="shared" si="14"/>
        <v>1.4977114037132935E-2</v>
      </c>
      <c r="K63" s="61">
        <f t="shared" si="15"/>
        <v>3.1417556057944922E-3</v>
      </c>
    </row>
    <row r="64" spans="1:11" x14ac:dyDescent="0.2">
      <c r="A64" s="56">
        <v>9</v>
      </c>
      <c r="B64" s="60" t="s">
        <v>213</v>
      </c>
      <c r="C64" s="60" t="s">
        <v>9</v>
      </c>
      <c r="D64" s="60">
        <v>173160</v>
      </c>
      <c r="E64" s="60">
        <v>49008</v>
      </c>
      <c r="F64" s="60">
        <f t="shared" si="10"/>
        <v>9793</v>
      </c>
      <c r="G64" s="60">
        <f t="shared" si="11"/>
        <v>391</v>
      </c>
      <c r="H64" s="60">
        <f t="shared" si="12"/>
        <v>10184</v>
      </c>
      <c r="I64" s="61">
        <f t="shared" si="13"/>
        <v>2.9025808161133692E-3</v>
      </c>
      <c r="J64" s="61">
        <f t="shared" si="14"/>
        <v>2.39903793056902E-3</v>
      </c>
      <c r="K64" s="61">
        <f t="shared" si="15"/>
        <v>2.8793771678735699E-3</v>
      </c>
    </row>
    <row r="65" spans="1:11" ht="21" x14ac:dyDescent="0.2">
      <c r="A65" s="56">
        <v>10</v>
      </c>
      <c r="B65" s="60" t="s">
        <v>213</v>
      </c>
      <c r="C65" s="60" t="s">
        <v>10</v>
      </c>
      <c r="D65" s="60">
        <v>4797118</v>
      </c>
      <c r="E65" s="60">
        <v>1285054</v>
      </c>
      <c r="F65" s="60">
        <f t="shared" si="10"/>
        <v>7691</v>
      </c>
      <c r="G65" s="60">
        <f t="shared" si="11"/>
        <v>1772</v>
      </c>
      <c r="H65" s="60">
        <f t="shared" si="12"/>
        <v>9463</v>
      </c>
      <c r="I65" s="61">
        <f t="shared" si="13"/>
        <v>2.2795618356711857E-3</v>
      </c>
      <c r="J65" s="61">
        <f t="shared" si="14"/>
        <v>1.0872366273576224E-2</v>
      </c>
      <c r="K65" s="61">
        <f t="shared" si="15"/>
        <v>2.6755249547906119E-3</v>
      </c>
    </row>
    <row r="66" spans="1:11" x14ac:dyDescent="0.2">
      <c r="A66" s="56">
        <v>55</v>
      </c>
      <c r="B66" s="60" t="s">
        <v>213</v>
      </c>
      <c r="C66" s="60" t="s">
        <v>52</v>
      </c>
      <c r="D66" s="60">
        <v>13853021</v>
      </c>
      <c r="E66" s="60">
        <v>3424572</v>
      </c>
      <c r="F66" s="60">
        <f t="shared" ref="F66:F81" si="16">IF(ISNA(VLOOKUP(A66,CASOS,2,0)),0,VLOOKUP(A66,CASOS,2,0))</f>
        <v>8394</v>
      </c>
      <c r="G66" s="60">
        <f t="shared" ref="G66:G81" si="17">IF(ISNA(VLOOKUP(A66,CASOS,3,0)),0,VLOOKUP(A66,CASOS,3,0))</f>
        <v>569</v>
      </c>
      <c r="H66" s="60">
        <f t="shared" ref="H66:H97" si="18">+G66+F66</f>
        <v>8963</v>
      </c>
      <c r="I66" s="61">
        <f t="shared" ref="I66:I81" si="19">+F66/VLOOKUP($B66,$M$2:$P$4,2,0)</f>
        <v>2.4879264138114596E-3</v>
      </c>
      <c r="J66" s="61">
        <f t="shared" ref="J66:J81" si="20">+G66/VLOOKUP($B66,$M$2:$P$4,3,0)</f>
        <v>3.4911830754316428E-3</v>
      </c>
      <c r="K66" s="61">
        <f t="shared" ref="K66:K81" si="21">+H66/VLOOKUP($B66,$M$2:$P$4,4,0)</f>
        <v>2.5341572619452875E-3</v>
      </c>
    </row>
    <row r="67" spans="1:11" x14ac:dyDescent="0.2">
      <c r="A67" s="56">
        <v>58</v>
      </c>
      <c r="B67" s="60" t="s">
        <v>213</v>
      </c>
      <c r="C67" s="60" t="s">
        <v>197</v>
      </c>
      <c r="D67" s="60">
        <v>173160</v>
      </c>
      <c r="E67" s="60">
        <v>49008</v>
      </c>
      <c r="F67" s="60">
        <f t="shared" si="16"/>
        <v>7484</v>
      </c>
      <c r="G67" s="60">
        <f t="shared" si="17"/>
        <v>1104</v>
      </c>
      <c r="H67" s="60">
        <f t="shared" si="18"/>
        <v>8588</v>
      </c>
      <c r="I67" s="61">
        <f t="shared" si="19"/>
        <v>2.2182083965886302E-3</v>
      </c>
      <c r="J67" s="61">
        <f t="shared" si="20"/>
        <v>6.7737541569007622E-3</v>
      </c>
      <c r="K67" s="61">
        <f t="shared" si="21"/>
        <v>2.4281314923112938E-3</v>
      </c>
    </row>
    <row r="68" spans="1:11" ht="21" x14ac:dyDescent="0.2">
      <c r="A68" s="56">
        <v>42</v>
      </c>
      <c r="B68" s="60" t="s">
        <v>213</v>
      </c>
      <c r="C68" s="60" t="s">
        <v>42</v>
      </c>
      <c r="D68" s="60">
        <v>13853021</v>
      </c>
      <c r="E68" s="60">
        <v>3424572</v>
      </c>
      <c r="F68" s="60">
        <f t="shared" si="16"/>
        <v>7188</v>
      </c>
      <c r="G68" s="60">
        <f t="shared" si="17"/>
        <v>853</v>
      </c>
      <c r="H68" s="60">
        <f t="shared" si="18"/>
        <v>8041</v>
      </c>
      <c r="I68" s="61">
        <f t="shared" si="19"/>
        <v>2.130475942634831E-3</v>
      </c>
      <c r="J68" s="61">
        <f t="shared" si="20"/>
        <v>5.2337067897068384E-3</v>
      </c>
      <c r="K68" s="61">
        <f t="shared" si="21"/>
        <v>2.2734752363385087E-3</v>
      </c>
    </row>
    <row r="69" spans="1:11" x14ac:dyDescent="0.2">
      <c r="A69" s="56">
        <v>13</v>
      </c>
      <c r="B69" s="60" t="s">
        <v>213</v>
      </c>
      <c r="C69" s="60" t="s">
        <v>13</v>
      </c>
      <c r="D69" s="60">
        <v>173160</v>
      </c>
      <c r="E69" s="60">
        <v>49008</v>
      </c>
      <c r="F69" s="60">
        <f t="shared" si="16"/>
        <v>4561</v>
      </c>
      <c r="G69" s="60">
        <f t="shared" si="17"/>
        <v>622</v>
      </c>
      <c r="H69" s="60">
        <f t="shared" si="18"/>
        <v>5183</v>
      </c>
      <c r="I69" s="61">
        <f t="shared" si="19"/>
        <v>1.3518504137948614E-3</v>
      </c>
      <c r="J69" s="61">
        <f t="shared" si="20"/>
        <v>3.8163723601379292E-3</v>
      </c>
      <c r="K69" s="61">
        <f t="shared" si="21"/>
        <v>1.465417504034634E-3</v>
      </c>
    </row>
    <row r="70" spans="1:11" ht="21" x14ac:dyDescent="0.2">
      <c r="A70" s="56">
        <v>74</v>
      </c>
      <c r="B70" s="60" t="s">
        <v>213</v>
      </c>
      <c r="C70" s="60" t="s">
        <v>355</v>
      </c>
      <c r="D70" s="60">
        <v>11146825</v>
      </c>
      <c r="E70" s="60">
        <v>2686208</v>
      </c>
      <c r="F70" s="60">
        <f t="shared" si="16"/>
        <v>4448</v>
      </c>
      <c r="G70" s="60">
        <f t="shared" si="17"/>
        <v>560</v>
      </c>
      <c r="H70" s="60">
        <f t="shared" si="18"/>
        <v>5008</v>
      </c>
      <c r="I70" s="61">
        <f t="shared" si="19"/>
        <v>1.3183579567111474E-3</v>
      </c>
      <c r="J70" s="61">
        <f t="shared" si="20"/>
        <v>3.4359622535003864E-3</v>
      </c>
      <c r="K70" s="61">
        <f t="shared" si="21"/>
        <v>1.4159388115387705E-3</v>
      </c>
    </row>
    <row r="71" spans="1:11" ht="31.5" x14ac:dyDescent="0.2">
      <c r="A71" s="56">
        <v>79</v>
      </c>
      <c r="B71" s="60" t="s">
        <v>213</v>
      </c>
      <c r="C71" s="60" t="s">
        <v>360</v>
      </c>
      <c r="D71" s="60">
        <v>11146825</v>
      </c>
      <c r="E71" s="60">
        <v>2686208</v>
      </c>
      <c r="F71" s="60">
        <f t="shared" si="16"/>
        <v>3136</v>
      </c>
      <c r="G71" s="60">
        <f t="shared" si="17"/>
        <v>297</v>
      </c>
      <c r="H71" s="60">
        <f t="shared" si="18"/>
        <v>3433</v>
      </c>
      <c r="I71" s="61">
        <f t="shared" si="19"/>
        <v>9.2948978242944201E-4</v>
      </c>
      <c r="J71" s="61">
        <f t="shared" si="20"/>
        <v>1.8222871237314551E-3</v>
      </c>
      <c r="K71" s="61">
        <f t="shared" si="21"/>
        <v>9.7063057907599819E-4</v>
      </c>
    </row>
    <row r="72" spans="1:11" ht="21" x14ac:dyDescent="0.2">
      <c r="A72" s="56">
        <v>77</v>
      </c>
      <c r="B72" s="60" t="s">
        <v>213</v>
      </c>
      <c r="C72" s="60" t="s">
        <v>358</v>
      </c>
      <c r="D72" s="60">
        <v>349457</v>
      </c>
      <c r="E72" s="60">
        <v>99116</v>
      </c>
      <c r="F72" s="60">
        <f t="shared" si="16"/>
        <v>356</v>
      </c>
      <c r="G72" s="60">
        <f t="shared" si="17"/>
        <v>117</v>
      </c>
      <c r="H72" s="60">
        <f t="shared" si="18"/>
        <v>473</v>
      </c>
      <c r="I72" s="61">
        <f t="shared" si="19"/>
        <v>1.0551605948497493E-4</v>
      </c>
      <c r="J72" s="61">
        <f t="shared" si="20"/>
        <v>7.1787068510633073E-4</v>
      </c>
      <c r="K72" s="61">
        <f t="shared" si="21"/>
        <v>1.3373383743167698E-4</v>
      </c>
    </row>
    <row r="73" spans="1:11" x14ac:dyDescent="0.2">
      <c r="A73" s="56">
        <v>3</v>
      </c>
      <c r="B73" s="60" t="s">
        <v>214</v>
      </c>
      <c r="C73" s="60" t="s">
        <v>3</v>
      </c>
      <c r="D73" s="60">
        <v>5976173</v>
      </c>
      <c r="E73" s="60">
        <v>1161960</v>
      </c>
      <c r="F73" s="60">
        <f t="shared" si="16"/>
        <v>3879798</v>
      </c>
      <c r="G73" s="60">
        <f t="shared" si="17"/>
        <v>16618</v>
      </c>
      <c r="H73" s="60">
        <f t="shared" si="18"/>
        <v>3896416</v>
      </c>
      <c r="I73" s="61">
        <f t="shared" si="19"/>
        <v>0.75619508042202566</v>
      </c>
      <c r="J73" s="61">
        <f t="shared" si="20"/>
        <v>5.9010478994073384E-2</v>
      </c>
      <c r="K73" s="61">
        <f t="shared" si="21"/>
        <v>0.7199193687705493</v>
      </c>
    </row>
    <row r="74" spans="1:11" x14ac:dyDescent="0.2">
      <c r="A74" s="56">
        <v>34</v>
      </c>
      <c r="B74" s="60" t="s">
        <v>214</v>
      </c>
      <c r="C74" s="60" t="s">
        <v>34</v>
      </c>
      <c r="D74" s="60">
        <v>11146825</v>
      </c>
      <c r="E74" s="60">
        <v>2686208</v>
      </c>
      <c r="F74" s="60">
        <f t="shared" si="16"/>
        <v>1102634</v>
      </c>
      <c r="G74" s="60">
        <f t="shared" si="17"/>
        <v>241441</v>
      </c>
      <c r="H74" s="60">
        <f t="shared" si="18"/>
        <v>1344075</v>
      </c>
      <c r="I74" s="61">
        <f t="shared" si="19"/>
        <v>0.21490974692653064</v>
      </c>
      <c r="J74" s="61">
        <f t="shared" si="20"/>
        <v>0.85735642428740355</v>
      </c>
      <c r="K74" s="61">
        <f t="shared" si="21"/>
        <v>0.24833735042158642</v>
      </c>
    </row>
    <row r="75" spans="1:11" x14ac:dyDescent="0.2">
      <c r="A75" s="56">
        <v>25</v>
      </c>
      <c r="B75" s="60" t="s">
        <v>214</v>
      </c>
      <c r="C75" s="60" t="s">
        <v>25</v>
      </c>
      <c r="D75" s="60">
        <v>11146825</v>
      </c>
      <c r="E75" s="60">
        <v>2686208</v>
      </c>
      <c r="F75" s="60">
        <f t="shared" si="16"/>
        <v>61229</v>
      </c>
      <c r="G75" s="60">
        <f t="shared" si="17"/>
        <v>6509</v>
      </c>
      <c r="H75" s="60">
        <f t="shared" si="18"/>
        <v>67738</v>
      </c>
      <c r="I75" s="61">
        <f t="shared" si="19"/>
        <v>1.1933886397992938E-2</v>
      </c>
      <c r="J75" s="61">
        <f t="shared" si="20"/>
        <v>2.31134437220137E-2</v>
      </c>
      <c r="K75" s="61">
        <f t="shared" si="21"/>
        <v>1.2515577957225169E-2</v>
      </c>
    </row>
    <row r="76" spans="1:11" x14ac:dyDescent="0.2">
      <c r="A76" s="56">
        <v>15</v>
      </c>
      <c r="B76" s="60" t="s">
        <v>214</v>
      </c>
      <c r="C76" s="60" t="s">
        <v>15</v>
      </c>
      <c r="D76" s="60">
        <v>13853021</v>
      </c>
      <c r="E76" s="60">
        <v>3424572</v>
      </c>
      <c r="F76" s="60">
        <f t="shared" si="16"/>
        <v>31226</v>
      </c>
      <c r="G76" s="60">
        <f t="shared" si="17"/>
        <v>3108</v>
      </c>
      <c r="H76" s="60">
        <f t="shared" si="18"/>
        <v>34334</v>
      </c>
      <c r="I76" s="61">
        <f t="shared" si="19"/>
        <v>6.0861280874051097E-3</v>
      </c>
      <c r="J76" s="61">
        <f t="shared" si="20"/>
        <v>1.1036500704873034E-2</v>
      </c>
      <c r="K76" s="61">
        <f t="shared" si="21"/>
        <v>6.3437044728714897E-3</v>
      </c>
    </row>
    <row r="77" spans="1:11" x14ac:dyDescent="0.2">
      <c r="A77" s="56">
        <v>17</v>
      </c>
      <c r="B77" s="60" t="s">
        <v>214</v>
      </c>
      <c r="C77" s="60" t="s">
        <v>17</v>
      </c>
      <c r="D77" s="60">
        <v>11146825</v>
      </c>
      <c r="E77" s="60">
        <v>2686208</v>
      </c>
      <c r="F77" s="60">
        <f t="shared" si="16"/>
        <v>21070</v>
      </c>
      <c r="G77" s="60">
        <f t="shared" si="17"/>
        <v>3606</v>
      </c>
      <c r="H77" s="60">
        <f t="shared" si="18"/>
        <v>24676</v>
      </c>
      <c r="I77" s="61">
        <f t="shared" si="19"/>
        <v>4.1066649203108201E-3</v>
      </c>
      <c r="J77" s="61">
        <f t="shared" si="20"/>
        <v>1.2804897535962728E-2</v>
      </c>
      <c r="K77" s="61">
        <f t="shared" si="21"/>
        <v>4.559248895339223E-3</v>
      </c>
    </row>
    <row r="78" spans="1:11" x14ac:dyDescent="0.2">
      <c r="A78" s="56">
        <v>6</v>
      </c>
      <c r="B78" s="60" t="s">
        <v>214</v>
      </c>
      <c r="C78" s="60" t="s">
        <v>6</v>
      </c>
      <c r="D78" s="60">
        <v>13853021</v>
      </c>
      <c r="E78" s="60">
        <v>3424572</v>
      </c>
      <c r="F78" s="60">
        <f t="shared" si="16"/>
        <v>11699</v>
      </c>
      <c r="G78" s="60">
        <f t="shared" si="17"/>
        <v>7299</v>
      </c>
      <c r="H78" s="60">
        <f t="shared" si="18"/>
        <v>18998</v>
      </c>
      <c r="I78" s="61">
        <f t="shared" si="19"/>
        <v>2.2802027955726762E-3</v>
      </c>
      <c r="J78" s="61">
        <f t="shared" si="20"/>
        <v>2.5918731867718234E-2</v>
      </c>
      <c r="K78" s="61">
        <f t="shared" si="21"/>
        <v>3.5101560428616695E-3</v>
      </c>
    </row>
    <row r="79" spans="1:11" x14ac:dyDescent="0.2">
      <c r="A79" s="56">
        <v>14</v>
      </c>
      <c r="B79" s="60" t="s">
        <v>214</v>
      </c>
      <c r="C79" s="60" t="s">
        <v>14</v>
      </c>
      <c r="D79" s="60">
        <v>2706196</v>
      </c>
      <c r="E79" s="60">
        <v>738364</v>
      </c>
      <c r="F79" s="60">
        <f t="shared" si="16"/>
        <v>12889</v>
      </c>
      <c r="G79" s="60">
        <f t="shared" si="17"/>
        <v>1512</v>
      </c>
      <c r="H79" s="60">
        <f t="shared" si="18"/>
        <v>14401</v>
      </c>
      <c r="I79" s="61">
        <f t="shared" si="19"/>
        <v>2.5121406814374069E-3</v>
      </c>
      <c r="J79" s="61">
        <f t="shared" si="20"/>
        <v>5.369108451019314E-3</v>
      </c>
      <c r="K79" s="61">
        <f t="shared" si="21"/>
        <v>2.6607936189730974E-3</v>
      </c>
    </row>
    <row r="80" spans="1:11" x14ac:dyDescent="0.2">
      <c r="A80" s="56">
        <v>45</v>
      </c>
      <c r="B80" s="60" t="s">
        <v>214</v>
      </c>
      <c r="C80" s="60" t="s">
        <v>43</v>
      </c>
      <c r="D80" s="60">
        <v>11146825</v>
      </c>
      <c r="E80" s="60">
        <v>2686208</v>
      </c>
      <c r="F80" s="60">
        <f t="shared" si="16"/>
        <v>9519</v>
      </c>
      <c r="G80" s="60">
        <f t="shared" si="17"/>
        <v>1385</v>
      </c>
      <c r="H80" s="60">
        <f t="shared" si="18"/>
        <v>10904</v>
      </c>
      <c r="I80" s="61">
        <f t="shared" si="19"/>
        <v>1.8553081811314048E-3</v>
      </c>
      <c r="J80" s="61">
        <f t="shared" si="20"/>
        <v>4.9181317491149143E-3</v>
      </c>
      <c r="K80" s="61">
        <f t="shared" si="21"/>
        <v>2.0146721492453755E-3</v>
      </c>
    </row>
    <row r="81" spans="1:11" x14ac:dyDescent="0.2">
      <c r="A81" s="56">
        <v>51</v>
      </c>
      <c r="B81" s="60" t="s">
        <v>214</v>
      </c>
      <c r="C81" s="60" t="s">
        <v>171</v>
      </c>
      <c r="D81" s="60">
        <v>13853021</v>
      </c>
      <c r="E81" s="60">
        <v>3424572</v>
      </c>
      <c r="F81" s="60">
        <f t="shared" si="16"/>
        <v>620</v>
      </c>
      <c r="G81" s="60">
        <f t="shared" si="17"/>
        <v>133</v>
      </c>
      <c r="H81" s="60">
        <f t="shared" si="18"/>
        <v>753</v>
      </c>
      <c r="I81" s="61">
        <f t="shared" si="19"/>
        <v>1.2084158759338911E-4</v>
      </c>
      <c r="J81" s="61">
        <f t="shared" si="20"/>
        <v>4.7228268782114333E-4</v>
      </c>
      <c r="K81" s="61">
        <f t="shared" si="21"/>
        <v>1.3912767134829126E-4</v>
      </c>
    </row>
    <row r="83" spans="1:11" x14ac:dyDescent="0.2">
      <c r="C83" s="71" t="s">
        <v>404</v>
      </c>
      <c r="D83" s="368">
        <f>SUM(D2:D81)</f>
        <v>649044524</v>
      </c>
      <c r="E83" s="368">
        <f>SUM(E2:E81)</f>
        <v>158820449</v>
      </c>
      <c r="F83" s="72">
        <f>SUM(F2:F81)</f>
        <v>29830037</v>
      </c>
      <c r="G83" s="72">
        <f>SUM(G2:G81)</f>
        <v>1614898</v>
      </c>
      <c r="H83" s="72">
        <f>SUM(H2:H81)</f>
        <v>31444935</v>
      </c>
    </row>
    <row r="84" spans="1:11" x14ac:dyDescent="0.2">
      <c r="C84" s="71" t="s">
        <v>405</v>
      </c>
      <c r="D84" s="369">
        <v>617578511</v>
      </c>
      <c r="E84" s="369">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29</vt:i4>
      </vt:variant>
      <vt:variant>
        <vt:lpstr>Gráficos</vt:lpstr>
      </vt:variant>
      <vt:variant>
        <vt:i4>1</vt:i4>
      </vt:variant>
      <vt:variant>
        <vt:lpstr>Rangos con nombre</vt:lpstr>
      </vt:variant>
      <vt:variant>
        <vt:i4>47</vt:i4>
      </vt:variant>
    </vt:vector>
  </HeadingPairs>
  <TitlesOfParts>
    <vt:vector size="77"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PorGrpPrSal!TIPATE</vt:lpstr>
      <vt:lpstr>TIPATE</vt:lpstr>
      <vt:lpstr>TODOSLOSAÑOS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Roberto Tegtmeier</cp:lastModifiedBy>
  <cp:lastPrinted>2017-10-06T15:00:57Z</cp:lastPrinted>
  <dcterms:created xsi:type="dcterms:W3CDTF">2008-02-19T17:53:29Z</dcterms:created>
  <dcterms:modified xsi:type="dcterms:W3CDTF">2017-12-21T15:32:31Z</dcterms:modified>
</cp:coreProperties>
</file>