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01Trabajo Casa\Para publicar enWeb\Nuevos\"/>
    </mc:Choice>
  </mc:AlternateContent>
  <bookViews>
    <workbookView showSheetTabs="0" xWindow="0" yWindow="90" windowWidth="12120" windowHeight="7170" tabRatio="881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Año 2015" sheetId="37" r:id="rId12"/>
    <sheet name="Año 2016" sheetId="38" r:id="rId13"/>
    <sheet name="TODOS LOS AÑOS" sheetId="6" r:id="rId14"/>
    <sheet name="Casos PS y Region" sheetId="15" state="hidden" r:id="rId15"/>
    <sheet name="Gráfico Barra Por Año" sheetId="23" state="hidden" r:id="rId16"/>
    <sheet name="Tasas de Uso" sheetId="13" r:id="rId17"/>
    <sheet name="CASOS" sheetId="21" r:id="rId18"/>
    <sheet name="Gráfico Casos por Año GES" sheetId="20" r:id="rId19"/>
    <sheet name="Gráfico Casos por Año Calendari" sheetId="19" r:id="rId20"/>
    <sheet name="Gráficos Casos Acumulados" sheetId="12" state="hidden" r:id="rId21"/>
    <sheet name="Gráfico Tipo Atención" sheetId="14" r:id="rId22"/>
    <sheet name="GrafPorGrupdeDS" sheetId="33" r:id="rId23"/>
    <sheet name="PorGrpPrSal" sheetId="24" state="hidden" r:id="rId24"/>
    <sheet name="CasosSexo" sheetId="29" state="hidden" r:id="rId25"/>
    <sheet name="ProbSalModAmbFre" sheetId="30" r:id="rId26"/>
    <sheet name="ProbSalModHosFre" sheetId="31" r:id="rId27"/>
    <sheet name="ProbSalModMixFre" sheetId="32" r:id="rId28"/>
    <sheet name="POBOBJ" sheetId="18" r:id="rId29"/>
  </sheets>
  <definedNames>
    <definedName name="_xlnm._FilterDatabase" localSheetId="13" hidden="1">'TODOS LOS AÑOS'!$A$4:$A$59</definedName>
    <definedName name="_xlnm.Print_Area" localSheetId="18">'Gráfico Casos por Año GES'!$E$33:$G$38</definedName>
    <definedName name="_xlnm.Print_Area" localSheetId="0">Indice!$A$1:$E$59</definedName>
    <definedName name="_xlnm.Print_Area" localSheetId="28">POBOBJ!$M$1:$R$33</definedName>
    <definedName name="_xlnm.Print_Area" localSheetId="23">PorGrpPrSal!$A$60:$B$72</definedName>
    <definedName name="_xlnm.Print_Area" localSheetId="16">'Tasas de Uso'!$A$5:$E$87</definedName>
    <definedName name="_xlnm.Print_Area" localSheetId="13">'TODOS LOS AÑOS'!$A$1:$N$48</definedName>
    <definedName name="CASOS">CASOS!$A$1:$C$81</definedName>
    <definedName name="_xlnm.Criteria" localSheetId="13">'TODOS LOS AÑOS'!#REF!</definedName>
    <definedName name="DATFON" localSheetId="23">PorGrpPrSal!#REF!</definedName>
    <definedName name="DATFON">POBOBJ!$F$1:$F$81</definedName>
    <definedName name="DATISA" localSheetId="23">PorGrpPrSal!#REF!</definedName>
    <definedName name="DATISA">POBOBJ!$G$1:$G$81</definedName>
    <definedName name="DATOS" localSheetId="23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 localSheetId="11">'Año 2015'!$A$5:$L$85</definedName>
    <definedName name="DATOSAÑO" localSheetId="12">'Año 2016'!$A$5:$L$85</definedName>
    <definedName name="DATOSAÑO">'Año 2010'!$A$5:$L$74</definedName>
    <definedName name="FON_JUN_2006">'TODOS LOS AÑOS'!$E$4:$E$83</definedName>
    <definedName name="FON_JUN_2007">'TODOS LOS AÑOS'!$I$4:$I$83</definedName>
    <definedName name="FON_JUN_2008">'TODOS LOS AÑOS'!$M$4:$M$83</definedName>
    <definedName name="FON_JUN_2009">'TODOS LOS AÑOS'!$S$4:$S$83</definedName>
    <definedName name="FON_JUN_2010">'TODOS LOS AÑOS'!$AA$4:$AA$83</definedName>
    <definedName name="FON_JUN_2011">'TODOS LOS AÑOS'!$AI$4:$AI$83</definedName>
    <definedName name="FON_JUN_2012">'TODOS LOS AÑOS'!$AQ$4:$AQ$83</definedName>
    <definedName name="FON_JUN_2013">'TODOS LOS AÑOS'!$AY$4:$AY$83</definedName>
    <definedName name="FON_JUN_2014">'TODOS LOS AÑOS'!$BG$4:$BG$83</definedName>
    <definedName name="FON_JUN_2015">'TODOS LOS AÑOS'!$BO$4:$BO$83</definedName>
    <definedName name="IND_PRO_SAL">'TODOS LOS AÑOS'!$A$4:$A$83</definedName>
    <definedName name="ISA_JUN_2006">'TODOS LOS AÑOS'!$F$4:$F$83</definedName>
    <definedName name="ISA_JUN_2007">'TODOS LOS AÑOS'!$J$4:$J$83</definedName>
    <definedName name="ISA_JUN_2008">'TODOS LOS AÑOS'!$N$4:$N$83</definedName>
    <definedName name="ISA_JUN_2009">'TODOS LOS AÑOS'!$T$4:$T$83</definedName>
    <definedName name="ISA_JUN_2010">'TODOS LOS AÑOS'!$AB$4:$AB$83</definedName>
    <definedName name="ISA_JUN_2011">'TODOS LOS AÑOS'!$AJ$4:$AJ$83</definedName>
    <definedName name="ISA_JUN_2012">'TODOS LOS AÑOS'!$AR$4:$AR$83</definedName>
    <definedName name="ISA_JUN_2013">'TODOS LOS AÑOS'!$AZ$4:$AZ$83</definedName>
    <definedName name="ISA_JUN_2014">'TODOS LOS AÑOS'!$BH$4:$BH$83</definedName>
    <definedName name="ISA_JUN_2015">'TODOS LOS AÑOS'!$BP$4:$BP$83</definedName>
    <definedName name="TIPATE" localSheetId="23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G86" i="13" l="1"/>
  <c r="F86" i="13"/>
  <c r="H86" i="13" s="1"/>
  <c r="E86" i="13"/>
  <c r="D86" i="13"/>
  <c r="C86" i="13"/>
  <c r="G85" i="13"/>
  <c r="H85" i="13" s="1"/>
  <c r="F85" i="13"/>
  <c r="D85" i="13"/>
  <c r="C85" i="13"/>
  <c r="E85" i="13" s="1"/>
  <c r="G84" i="13"/>
  <c r="F84" i="13"/>
  <c r="H84" i="13" s="1"/>
  <c r="E84" i="13"/>
  <c r="D84" i="13"/>
  <c r="C84" i="13"/>
  <c r="G83" i="13"/>
  <c r="H83" i="13" s="1"/>
  <c r="F83" i="13"/>
  <c r="D83" i="13"/>
  <c r="C83" i="13"/>
  <c r="E83" i="13" s="1"/>
  <c r="G82" i="13"/>
  <c r="F82" i="13"/>
  <c r="H82" i="13" s="1"/>
  <c r="E82" i="13"/>
  <c r="D82" i="13"/>
  <c r="C82" i="13"/>
  <c r="G81" i="13"/>
  <c r="H81" i="13" s="1"/>
  <c r="F81" i="13"/>
  <c r="D81" i="13"/>
  <c r="C81" i="13"/>
  <c r="E81" i="13" s="1"/>
  <c r="G80" i="13"/>
  <c r="F80" i="13"/>
  <c r="H80" i="13" s="1"/>
  <c r="E80" i="13"/>
  <c r="D80" i="13"/>
  <c r="C80" i="13"/>
  <c r="G79" i="13"/>
  <c r="H79" i="13" s="1"/>
  <c r="F79" i="13"/>
  <c r="D79" i="13"/>
  <c r="C79" i="13"/>
  <c r="E79" i="13" s="1"/>
  <c r="G78" i="13"/>
  <c r="F78" i="13"/>
  <c r="H78" i="13" s="1"/>
  <c r="E78" i="13"/>
  <c r="D78" i="13"/>
  <c r="C78" i="13"/>
  <c r="G77" i="13"/>
  <c r="H77" i="13" s="1"/>
  <c r="F77" i="13"/>
  <c r="D77" i="13"/>
  <c r="C77" i="13"/>
  <c r="E77" i="13" s="1"/>
  <c r="G76" i="13"/>
  <c r="F76" i="13"/>
  <c r="H76" i="13" s="1"/>
  <c r="E76" i="13"/>
  <c r="D76" i="13"/>
  <c r="C76" i="13"/>
  <c r="G75" i="13"/>
  <c r="H75" i="13" s="1"/>
  <c r="F75" i="13"/>
  <c r="D75" i="13"/>
  <c r="C75" i="13"/>
  <c r="E75" i="13" s="1"/>
  <c r="G74" i="13"/>
  <c r="F74" i="13"/>
  <c r="H74" i="13" s="1"/>
  <c r="E74" i="13"/>
  <c r="D74" i="13"/>
  <c r="C74" i="13"/>
  <c r="G73" i="13"/>
  <c r="H73" i="13" s="1"/>
  <c r="F73" i="13"/>
  <c r="D73" i="13"/>
  <c r="C73" i="13"/>
  <c r="E73" i="13" s="1"/>
  <c r="G72" i="13"/>
  <c r="F72" i="13"/>
  <c r="H72" i="13" s="1"/>
  <c r="E72" i="13"/>
  <c r="D72" i="13"/>
  <c r="C72" i="13"/>
  <c r="G71" i="13"/>
  <c r="H71" i="13" s="1"/>
  <c r="F71" i="13"/>
  <c r="D71" i="13"/>
  <c r="C71" i="13"/>
  <c r="E71" i="13" s="1"/>
  <c r="G70" i="13"/>
  <c r="F70" i="13"/>
  <c r="H70" i="13" s="1"/>
  <c r="E70" i="13"/>
  <c r="D70" i="13"/>
  <c r="C70" i="13"/>
  <c r="G69" i="13"/>
  <c r="H69" i="13" s="1"/>
  <c r="F69" i="13"/>
  <c r="D69" i="13"/>
  <c r="C69" i="13"/>
  <c r="E69" i="13" s="1"/>
  <c r="G68" i="13"/>
  <c r="F68" i="13"/>
  <c r="H68" i="13" s="1"/>
  <c r="E68" i="13"/>
  <c r="D68" i="13"/>
  <c r="C68" i="13"/>
  <c r="G67" i="13"/>
  <c r="H67" i="13" s="1"/>
  <c r="F67" i="13"/>
  <c r="D67" i="13"/>
  <c r="C67" i="13"/>
  <c r="E67" i="13" s="1"/>
  <c r="G66" i="13"/>
  <c r="F66" i="13"/>
  <c r="H66" i="13" s="1"/>
  <c r="E66" i="13"/>
  <c r="D66" i="13"/>
  <c r="C66" i="13"/>
  <c r="G65" i="13"/>
  <c r="H65" i="13" s="1"/>
  <c r="F65" i="13"/>
  <c r="D65" i="13"/>
  <c r="C65" i="13"/>
  <c r="E65" i="13" s="1"/>
  <c r="G64" i="13"/>
  <c r="F64" i="13"/>
  <c r="H64" i="13" s="1"/>
  <c r="E64" i="13"/>
  <c r="D64" i="13"/>
  <c r="C64" i="13"/>
  <c r="G63" i="13"/>
  <c r="H63" i="13" s="1"/>
  <c r="F63" i="13"/>
  <c r="D63" i="13"/>
  <c r="C63" i="13"/>
  <c r="E63" i="13" s="1"/>
  <c r="G62" i="13"/>
  <c r="F62" i="13"/>
  <c r="H62" i="13" s="1"/>
  <c r="E62" i="13"/>
  <c r="D62" i="13"/>
  <c r="C62" i="13"/>
  <c r="G61" i="13"/>
  <c r="H61" i="13" s="1"/>
  <c r="F61" i="13"/>
  <c r="D61" i="13"/>
  <c r="C61" i="13"/>
  <c r="E61" i="13" s="1"/>
  <c r="G60" i="13"/>
  <c r="F60" i="13"/>
  <c r="H60" i="13" s="1"/>
  <c r="E60" i="13"/>
  <c r="D60" i="13"/>
  <c r="C60" i="13"/>
  <c r="G59" i="13"/>
  <c r="H59" i="13" s="1"/>
  <c r="F59" i="13"/>
  <c r="D59" i="13"/>
  <c r="C59" i="13"/>
  <c r="E59" i="13" s="1"/>
  <c r="G58" i="13"/>
  <c r="F58" i="13"/>
  <c r="H58" i="13" s="1"/>
  <c r="E58" i="13"/>
  <c r="D58" i="13"/>
  <c r="C58" i="13"/>
  <c r="G57" i="13"/>
  <c r="H57" i="13" s="1"/>
  <c r="F57" i="13"/>
  <c r="D57" i="13"/>
  <c r="C57" i="13"/>
  <c r="E57" i="13" s="1"/>
  <c r="G56" i="13"/>
  <c r="F56" i="13"/>
  <c r="H56" i="13" s="1"/>
  <c r="E56" i="13"/>
  <c r="D56" i="13"/>
  <c r="C56" i="13"/>
  <c r="G55" i="13"/>
  <c r="H55" i="13" s="1"/>
  <c r="F55" i="13"/>
  <c r="D55" i="13"/>
  <c r="C55" i="13"/>
  <c r="E55" i="13" s="1"/>
  <c r="G54" i="13"/>
  <c r="F54" i="13"/>
  <c r="H54" i="13" s="1"/>
  <c r="E54" i="13"/>
  <c r="D54" i="13"/>
  <c r="C54" i="13"/>
  <c r="G53" i="13"/>
  <c r="H53" i="13" s="1"/>
  <c r="F53" i="13"/>
  <c r="D53" i="13"/>
  <c r="C53" i="13"/>
  <c r="E53" i="13" s="1"/>
  <c r="G52" i="13"/>
  <c r="F52" i="13"/>
  <c r="H52" i="13" s="1"/>
  <c r="E52" i="13"/>
  <c r="D52" i="13"/>
  <c r="C52" i="13"/>
  <c r="G51" i="13"/>
  <c r="H51" i="13" s="1"/>
  <c r="F51" i="13"/>
  <c r="D51" i="13"/>
  <c r="C51" i="13"/>
  <c r="E51" i="13" s="1"/>
  <c r="G50" i="13"/>
  <c r="F50" i="13"/>
  <c r="H50" i="13" s="1"/>
  <c r="E50" i="13"/>
  <c r="D50" i="13"/>
  <c r="C50" i="13"/>
  <c r="G49" i="13"/>
  <c r="H49" i="13" s="1"/>
  <c r="F49" i="13"/>
  <c r="D49" i="13"/>
  <c r="C49" i="13"/>
  <c r="E49" i="13" s="1"/>
  <c r="G48" i="13"/>
  <c r="F48" i="13"/>
  <c r="H48" i="13" s="1"/>
  <c r="E48" i="13"/>
  <c r="D48" i="13"/>
  <c r="C48" i="13"/>
  <c r="G47" i="13"/>
  <c r="H47" i="13" s="1"/>
  <c r="F47" i="13"/>
  <c r="D47" i="13"/>
  <c r="C47" i="13"/>
  <c r="E47" i="13" s="1"/>
  <c r="G46" i="13"/>
  <c r="F46" i="13"/>
  <c r="H46" i="13" s="1"/>
  <c r="E46" i="13"/>
  <c r="D46" i="13"/>
  <c r="C46" i="13"/>
  <c r="G45" i="13"/>
  <c r="H45" i="13" s="1"/>
  <c r="F45" i="13"/>
  <c r="D45" i="13"/>
  <c r="C45" i="13"/>
  <c r="E45" i="13" s="1"/>
  <c r="G44" i="13"/>
  <c r="F44" i="13"/>
  <c r="H44" i="13" s="1"/>
  <c r="E44" i="13"/>
  <c r="D44" i="13"/>
  <c r="C44" i="13"/>
  <c r="G43" i="13"/>
  <c r="H43" i="13" s="1"/>
  <c r="F43" i="13"/>
  <c r="D43" i="13"/>
  <c r="C43" i="13"/>
  <c r="E43" i="13" s="1"/>
  <c r="G42" i="13"/>
  <c r="F42" i="13"/>
  <c r="H42" i="13" s="1"/>
  <c r="E42" i="13"/>
  <c r="D42" i="13"/>
  <c r="C42" i="13"/>
  <c r="G41" i="13"/>
  <c r="H41" i="13" s="1"/>
  <c r="F41" i="13"/>
  <c r="D41" i="13"/>
  <c r="C41" i="13"/>
  <c r="E41" i="13" s="1"/>
  <c r="G40" i="13"/>
  <c r="F40" i="13"/>
  <c r="H40" i="13" s="1"/>
  <c r="E40" i="13"/>
  <c r="D40" i="13"/>
  <c r="C40" i="13"/>
  <c r="G39" i="13"/>
  <c r="H39" i="13" s="1"/>
  <c r="F39" i="13"/>
  <c r="D39" i="13"/>
  <c r="C39" i="13"/>
  <c r="E39" i="13" s="1"/>
  <c r="G38" i="13"/>
  <c r="F38" i="13"/>
  <c r="H38" i="13" s="1"/>
  <c r="E38" i="13"/>
  <c r="D38" i="13"/>
  <c r="C38" i="13"/>
  <c r="G37" i="13"/>
  <c r="H37" i="13" s="1"/>
  <c r="F37" i="13"/>
  <c r="D37" i="13"/>
  <c r="C37" i="13"/>
  <c r="E37" i="13" s="1"/>
  <c r="G36" i="13"/>
  <c r="F36" i="13"/>
  <c r="H36" i="13" s="1"/>
  <c r="E36" i="13"/>
  <c r="D36" i="13"/>
  <c r="C36" i="13"/>
  <c r="G35" i="13"/>
  <c r="H35" i="13" s="1"/>
  <c r="F35" i="13"/>
  <c r="D35" i="13"/>
  <c r="C35" i="13"/>
  <c r="E35" i="13" s="1"/>
  <c r="G34" i="13"/>
  <c r="F34" i="13"/>
  <c r="H34" i="13" s="1"/>
  <c r="E34" i="13"/>
  <c r="D34" i="13"/>
  <c r="C34" i="13"/>
  <c r="G33" i="13"/>
  <c r="H33" i="13" s="1"/>
  <c r="F33" i="13"/>
  <c r="D33" i="13"/>
  <c r="C33" i="13"/>
  <c r="E33" i="13" s="1"/>
  <c r="G32" i="13"/>
  <c r="F32" i="13"/>
  <c r="H32" i="13" s="1"/>
  <c r="E32" i="13"/>
  <c r="D32" i="13"/>
  <c r="C32" i="13"/>
  <c r="G31" i="13"/>
  <c r="H31" i="13" s="1"/>
  <c r="F31" i="13"/>
  <c r="D31" i="13"/>
  <c r="C31" i="13"/>
  <c r="E31" i="13" s="1"/>
  <c r="G30" i="13"/>
  <c r="F30" i="13"/>
  <c r="H30" i="13" s="1"/>
  <c r="E30" i="13"/>
  <c r="D30" i="13"/>
  <c r="C30" i="13"/>
  <c r="G29" i="13"/>
  <c r="H29" i="13" s="1"/>
  <c r="F29" i="13"/>
  <c r="D29" i="13"/>
  <c r="C29" i="13"/>
  <c r="E29" i="13" s="1"/>
  <c r="G28" i="13"/>
  <c r="F28" i="13"/>
  <c r="H28" i="13" s="1"/>
  <c r="E28" i="13"/>
  <c r="D28" i="13"/>
  <c r="C28" i="13"/>
  <c r="G27" i="13"/>
  <c r="H27" i="13" s="1"/>
  <c r="F27" i="13"/>
  <c r="D27" i="13"/>
  <c r="C27" i="13"/>
  <c r="E27" i="13" s="1"/>
  <c r="G26" i="13"/>
  <c r="F26" i="13"/>
  <c r="H26" i="13" s="1"/>
  <c r="E26" i="13"/>
  <c r="D26" i="13"/>
  <c r="C26" i="13"/>
  <c r="G25" i="13"/>
  <c r="H25" i="13" s="1"/>
  <c r="F25" i="13"/>
  <c r="D25" i="13"/>
  <c r="C25" i="13"/>
  <c r="E25" i="13" s="1"/>
  <c r="G24" i="13"/>
  <c r="F24" i="13"/>
  <c r="H24" i="13" s="1"/>
  <c r="E24" i="13"/>
  <c r="D24" i="13"/>
  <c r="C24" i="13"/>
  <c r="G23" i="13"/>
  <c r="H23" i="13" s="1"/>
  <c r="F23" i="13"/>
  <c r="D23" i="13"/>
  <c r="C23" i="13"/>
  <c r="E23" i="13" s="1"/>
  <c r="G22" i="13"/>
  <c r="F22" i="13"/>
  <c r="H22" i="13" s="1"/>
  <c r="E22" i="13"/>
  <c r="D22" i="13"/>
  <c r="C22" i="13"/>
  <c r="G21" i="13"/>
  <c r="H21" i="13" s="1"/>
  <c r="F21" i="13"/>
  <c r="D21" i="13"/>
  <c r="C21" i="13"/>
  <c r="E21" i="13" s="1"/>
  <c r="G20" i="13"/>
  <c r="F20" i="13"/>
  <c r="H20" i="13" s="1"/>
  <c r="E20" i="13"/>
  <c r="D20" i="13"/>
  <c r="C20" i="13"/>
  <c r="G19" i="13"/>
  <c r="H19" i="13" s="1"/>
  <c r="F19" i="13"/>
  <c r="D19" i="13"/>
  <c r="C19" i="13"/>
  <c r="E19" i="13" s="1"/>
  <c r="G18" i="13"/>
  <c r="F18" i="13"/>
  <c r="H18" i="13" s="1"/>
  <c r="E18" i="13"/>
  <c r="D18" i="13"/>
  <c r="C18" i="13"/>
  <c r="G17" i="13"/>
  <c r="H17" i="13" s="1"/>
  <c r="F17" i="13"/>
  <c r="D17" i="13"/>
  <c r="C17" i="13"/>
  <c r="E17" i="13" s="1"/>
  <c r="G16" i="13"/>
  <c r="F16" i="13"/>
  <c r="H16" i="13" s="1"/>
  <c r="E16" i="13"/>
  <c r="D16" i="13"/>
  <c r="C16" i="13"/>
  <c r="G15" i="13"/>
  <c r="H15" i="13" s="1"/>
  <c r="F15" i="13"/>
  <c r="D15" i="13"/>
  <c r="C15" i="13"/>
  <c r="E15" i="13" s="1"/>
  <c r="G14" i="13"/>
  <c r="F14" i="13"/>
  <c r="H14" i="13" s="1"/>
  <c r="E14" i="13"/>
  <c r="D14" i="13"/>
  <c r="C14" i="13"/>
  <c r="G13" i="13"/>
  <c r="H13" i="13" s="1"/>
  <c r="F13" i="13"/>
  <c r="D13" i="13"/>
  <c r="C13" i="13"/>
  <c r="E13" i="13" s="1"/>
  <c r="G12" i="13"/>
  <c r="F12" i="13"/>
  <c r="H12" i="13" s="1"/>
  <c r="E12" i="13"/>
  <c r="D12" i="13"/>
  <c r="C12" i="13"/>
  <c r="G11" i="13"/>
  <c r="H11" i="13" s="1"/>
  <c r="F11" i="13"/>
  <c r="D11" i="13"/>
  <c r="C11" i="13"/>
  <c r="E11" i="13" s="1"/>
  <c r="G10" i="13"/>
  <c r="F10" i="13"/>
  <c r="H10" i="13" s="1"/>
  <c r="E10" i="13"/>
  <c r="D10" i="13"/>
  <c r="C10" i="13"/>
  <c r="G9" i="13"/>
  <c r="H9" i="13" s="1"/>
  <c r="F9" i="13"/>
  <c r="D9" i="13"/>
  <c r="C9" i="13"/>
  <c r="E9" i="13" s="1"/>
  <c r="G8" i="13"/>
  <c r="F8" i="13"/>
  <c r="H8" i="13" s="1"/>
  <c r="E8" i="13"/>
  <c r="D8" i="13"/>
  <c r="C8" i="13"/>
  <c r="G7" i="13"/>
  <c r="F7" i="13"/>
  <c r="D7" i="13"/>
  <c r="C7" i="13"/>
  <c r="BV85" i="6"/>
  <c r="BU85" i="6"/>
  <c r="L85" i="38"/>
  <c r="K85" i="38"/>
  <c r="L84" i="38"/>
  <c r="K84" i="38"/>
  <c r="L83" i="38"/>
  <c r="K83" i="38"/>
  <c r="L82" i="38"/>
  <c r="K82" i="38"/>
  <c r="L81" i="38"/>
  <c r="K81" i="38"/>
  <c r="L80" i="38"/>
  <c r="K80" i="38"/>
  <c r="L79" i="38"/>
  <c r="K79" i="38"/>
  <c r="L78" i="38"/>
  <c r="K78" i="38"/>
  <c r="L77" i="38"/>
  <c r="K77" i="38"/>
  <c r="L76" i="38"/>
  <c r="K76" i="38"/>
  <c r="L75" i="38"/>
  <c r="K75" i="38"/>
  <c r="L74" i="38"/>
  <c r="K74" i="38"/>
  <c r="L73" i="38"/>
  <c r="K73" i="38"/>
  <c r="L72" i="38"/>
  <c r="K72" i="38"/>
  <c r="L71" i="38"/>
  <c r="K71" i="38"/>
  <c r="L70" i="38"/>
  <c r="K70" i="38"/>
  <c r="L69" i="38"/>
  <c r="K69" i="38"/>
  <c r="L68" i="38"/>
  <c r="K68" i="38"/>
  <c r="L67" i="38"/>
  <c r="K67" i="38"/>
  <c r="L66" i="38"/>
  <c r="K66" i="38"/>
  <c r="L65" i="38"/>
  <c r="K65" i="38"/>
  <c r="L64" i="38"/>
  <c r="K64" i="38"/>
  <c r="L63" i="38"/>
  <c r="K63" i="38"/>
  <c r="L62" i="38"/>
  <c r="K62" i="38"/>
  <c r="L61" i="38"/>
  <c r="K61" i="38"/>
  <c r="L60" i="38"/>
  <c r="K60" i="38"/>
  <c r="L59" i="38"/>
  <c r="K59" i="38"/>
  <c r="L58" i="38"/>
  <c r="K58" i="38"/>
  <c r="L57" i="38"/>
  <c r="K57" i="38"/>
  <c r="L56" i="38"/>
  <c r="K56" i="38"/>
  <c r="L55" i="38"/>
  <c r="K55" i="38"/>
  <c r="L54" i="38"/>
  <c r="K54" i="38"/>
  <c r="L53" i="38"/>
  <c r="K53" i="38"/>
  <c r="L52" i="38"/>
  <c r="K52" i="38"/>
  <c r="L51" i="38"/>
  <c r="K51" i="38"/>
  <c r="L50" i="38"/>
  <c r="K50" i="38"/>
  <c r="L49" i="38"/>
  <c r="K49" i="38"/>
  <c r="L48" i="38"/>
  <c r="K48" i="38"/>
  <c r="L47" i="38"/>
  <c r="K47" i="38"/>
  <c r="L46" i="38"/>
  <c r="K46" i="38"/>
  <c r="L45" i="38"/>
  <c r="K45" i="38"/>
  <c r="L44" i="38"/>
  <c r="K44" i="38"/>
  <c r="L43" i="38"/>
  <c r="K43" i="38"/>
  <c r="L42" i="38"/>
  <c r="K42" i="38"/>
  <c r="L41" i="38"/>
  <c r="K41" i="38"/>
  <c r="L40" i="38"/>
  <c r="K40" i="38"/>
  <c r="L39" i="38"/>
  <c r="K39" i="38"/>
  <c r="L38" i="38"/>
  <c r="K38" i="38"/>
  <c r="L37" i="38"/>
  <c r="K37" i="38"/>
  <c r="L36" i="38"/>
  <c r="K36" i="38"/>
  <c r="L35" i="38"/>
  <c r="K35" i="38"/>
  <c r="L34" i="38"/>
  <c r="K34" i="38"/>
  <c r="L33" i="38"/>
  <c r="K33" i="38"/>
  <c r="L32" i="38"/>
  <c r="K32" i="38"/>
  <c r="L31" i="38"/>
  <c r="K31" i="38"/>
  <c r="L30" i="38"/>
  <c r="K30" i="38"/>
  <c r="L29" i="38"/>
  <c r="K29" i="38"/>
  <c r="L28" i="38"/>
  <c r="K28" i="38"/>
  <c r="L27" i="38"/>
  <c r="K27" i="38"/>
  <c r="L26" i="38"/>
  <c r="K26" i="38"/>
  <c r="L25" i="38"/>
  <c r="K25" i="38"/>
  <c r="L24" i="38"/>
  <c r="K24" i="38"/>
  <c r="L23" i="38"/>
  <c r="K23" i="38"/>
  <c r="L22" i="38"/>
  <c r="K22" i="38"/>
  <c r="L21" i="38"/>
  <c r="K21" i="38"/>
  <c r="L20" i="38"/>
  <c r="K20" i="38"/>
  <c r="L19" i="38"/>
  <c r="K19" i="38"/>
  <c r="L18" i="38"/>
  <c r="K18" i="38"/>
  <c r="L17" i="38"/>
  <c r="K17" i="38"/>
  <c r="L16" i="38"/>
  <c r="K16" i="38"/>
  <c r="L15" i="38"/>
  <c r="K15" i="38"/>
  <c r="L14" i="38"/>
  <c r="K14" i="38"/>
  <c r="L13" i="38"/>
  <c r="K13" i="38"/>
  <c r="L12" i="38"/>
  <c r="K12" i="38"/>
  <c r="L11" i="38"/>
  <c r="K11" i="38"/>
  <c r="L10" i="38"/>
  <c r="K10" i="38"/>
  <c r="L9" i="38"/>
  <c r="K9" i="38"/>
  <c r="L8" i="38"/>
  <c r="K8" i="38"/>
  <c r="L7" i="38"/>
  <c r="K7" i="38"/>
  <c r="L6" i="38"/>
  <c r="K6" i="38"/>
  <c r="K86" i="38" s="1"/>
  <c r="L5" i="38"/>
  <c r="K5" i="38"/>
  <c r="K2" i="21"/>
  <c r="J86" i="38"/>
  <c r="I86" i="38"/>
  <c r="H86" i="38"/>
  <c r="G86" i="38"/>
  <c r="F86" i="38"/>
  <c r="E86" i="38"/>
  <c r="D86" i="38"/>
  <c r="C86" i="38"/>
  <c r="L86" i="38" l="1"/>
  <c r="E22" i="22"/>
  <c r="I22" i="22"/>
  <c r="K5" i="37" l="1"/>
  <c r="L85" i="37"/>
  <c r="K85" i="37"/>
  <c r="L84" i="37"/>
  <c r="K84" i="37"/>
  <c r="L83" i="37"/>
  <c r="K83" i="37"/>
  <c r="L82" i="37"/>
  <c r="K82" i="37"/>
  <c r="L81" i="37"/>
  <c r="K81" i="37"/>
  <c r="L80" i="37"/>
  <c r="K80" i="37"/>
  <c r="L79" i="37"/>
  <c r="K79" i="37"/>
  <c r="L78" i="37"/>
  <c r="K78" i="37"/>
  <c r="L77" i="37"/>
  <c r="K77" i="37"/>
  <c r="L76" i="37"/>
  <c r="K76" i="37"/>
  <c r="L75" i="37"/>
  <c r="K75" i="37"/>
  <c r="L74" i="37"/>
  <c r="K74" i="37"/>
  <c r="L73" i="37"/>
  <c r="K73" i="37"/>
  <c r="L72" i="37"/>
  <c r="K72" i="37"/>
  <c r="L71" i="37"/>
  <c r="K71" i="37"/>
  <c r="L70" i="37"/>
  <c r="K70" i="37"/>
  <c r="L69" i="37"/>
  <c r="K69" i="37"/>
  <c r="L68" i="37"/>
  <c r="K68" i="37"/>
  <c r="L67" i="37"/>
  <c r="K67" i="37"/>
  <c r="L66" i="37"/>
  <c r="K66" i="37"/>
  <c r="L65" i="37"/>
  <c r="K65" i="37"/>
  <c r="L64" i="37"/>
  <c r="K64" i="37"/>
  <c r="L63" i="37"/>
  <c r="K63" i="37"/>
  <c r="L62" i="37"/>
  <c r="K62" i="37"/>
  <c r="L61" i="37"/>
  <c r="K61" i="37"/>
  <c r="L60" i="37"/>
  <c r="K60" i="37"/>
  <c r="L59" i="37"/>
  <c r="K59" i="37"/>
  <c r="L58" i="37"/>
  <c r="K58" i="37"/>
  <c r="L57" i="37"/>
  <c r="K57" i="37"/>
  <c r="L56" i="37"/>
  <c r="K56" i="37"/>
  <c r="L55" i="37"/>
  <c r="K55" i="37"/>
  <c r="L54" i="37"/>
  <c r="K54" i="37"/>
  <c r="L53" i="37"/>
  <c r="K53" i="37"/>
  <c r="L52" i="37"/>
  <c r="K52" i="37"/>
  <c r="L51" i="37"/>
  <c r="K51" i="37"/>
  <c r="L50" i="37"/>
  <c r="K50" i="37"/>
  <c r="L49" i="37"/>
  <c r="K49" i="37"/>
  <c r="L48" i="37"/>
  <c r="K48" i="37"/>
  <c r="L47" i="37"/>
  <c r="K47" i="37"/>
  <c r="L46" i="37"/>
  <c r="K46" i="37"/>
  <c r="L45" i="37"/>
  <c r="K45" i="37"/>
  <c r="L44" i="37"/>
  <c r="K44" i="37"/>
  <c r="L43" i="37"/>
  <c r="K43" i="37"/>
  <c r="L42" i="37"/>
  <c r="K42" i="37"/>
  <c r="L41" i="37"/>
  <c r="K41" i="37"/>
  <c r="L40" i="37"/>
  <c r="K40" i="37"/>
  <c r="L39" i="37"/>
  <c r="K39" i="37"/>
  <c r="L38" i="37"/>
  <c r="K38" i="37"/>
  <c r="L37" i="37"/>
  <c r="K37" i="37"/>
  <c r="L36" i="37"/>
  <c r="K36" i="37"/>
  <c r="L35" i="37"/>
  <c r="K35" i="37"/>
  <c r="L34" i="37"/>
  <c r="K34" i="37"/>
  <c r="L33" i="37"/>
  <c r="K33" i="37"/>
  <c r="L32" i="37"/>
  <c r="K32" i="37"/>
  <c r="L31" i="37"/>
  <c r="K31" i="37"/>
  <c r="L30" i="37"/>
  <c r="K30" i="37"/>
  <c r="L29" i="37"/>
  <c r="K29" i="37"/>
  <c r="L28" i="37"/>
  <c r="K28" i="37"/>
  <c r="L27" i="37"/>
  <c r="K27" i="37"/>
  <c r="L26" i="37"/>
  <c r="K26" i="37"/>
  <c r="L25" i="37"/>
  <c r="K25" i="37"/>
  <c r="L24" i="37"/>
  <c r="K24" i="37"/>
  <c r="L23" i="37"/>
  <c r="K23" i="37"/>
  <c r="L22" i="37"/>
  <c r="K22" i="37"/>
  <c r="L21" i="37"/>
  <c r="K21" i="37"/>
  <c r="L20" i="37"/>
  <c r="K20" i="37"/>
  <c r="L19" i="37"/>
  <c r="K19" i="37"/>
  <c r="L18" i="37"/>
  <c r="K18" i="37"/>
  <c r="L17" i="37"/>
  <c r="K17" i="37"/>
  <c r="L16" i="37"/>
  <c r="K16" i="37"/>
  <c r="L15" i="37"/>
  <c r="K15" i="37"/>
  <c r="L14" i="37"/>
  <c r="K14" i="37"/>
  <c r="L13" i="37"/>
  <c r="K13" i="37"/>
  <c r="L12" i="37"/>
  <c r="K12" i="37"/>
  <c r="L11" i="37"/>
  <c r="K11" i="37"/>
  <c r="L10" i="37"/>
  <c r="K10" i="37"/>
  <c r="L9" i="37"/>
  <c r="K9" i="37"/>
  <c r="L8" i="37"/>
  <c r="K8" i="37"/>
  <c r="L7" i="37"/>
  <c r="K7" i="37"/>
  <c r="L6" i="37"/>
  <c r="K6" i="37"/>
  <c r="L5" i="37"/>
  <c r="G41" i="19"/>
  <c r="BT85" i="6"/>
  <c r="BS85" i="6"/>
  <c r="BR85" i="6" l="1"/>
  <c r="BQ85" i="6"/>
  <c r="H2" i="21"/>
  <c r="G43" i="20" l="1"/>
  <c r="F43" i="20"/>
  <c r="H43" i="20" s="1"/>
  <c r="M41" i="33"/>
  <c r="M40" i="33"/>
  <c r="M39" i="33"/>
  <c r="M38" i="33"/>
  <c r="M37" i="33"/>
  <c r="L41" i="33"/>
  <c r="L40" i="33"/>
  <c r="L39" i="33"/>
  <c r="L38" i="33"/>
  <c r="L37" i="33"/>
  <c r="BP85" i="6"/>
  <c r="BO85" i="6"/>
  <c r="I43" i="20" l="1"/>
  <c r="J43" i="20"/>
  <c r="M42" i="33"/>
  <c r="M49" i="33" s="1"/>
  <c r="C84" i="21"/>
  <c r="M48" i="33" l="1"/>
  <c r="M47" i="33"/>
  <c r="M46" i="33"/>
  <c r="M45" i="33"/>
  <c r="M44" i="33"/>
  <c r="C86" i="37" l="1"/>
  <c r="BN85" i="6"/>
  <c r="BM85" i="6"/>
  <c r="C85" i="21" l="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J86" i="37"/>
  <c r="I86" i="37"/>
  <c r="H86" i="37"/>
  <c r="G86" i="37"/>
  <c r="F86" i="37"/>
  <c r="E86" i="37"/>
  <c r="D86" i="37"/>
  <c r="K86" i="37" l="1"/>
  <c r="F42" i="19" s="1"/>
  <c r="L86" i="37"/>
  <c r="G42" i="19" s="1"/>
  <c r="BL85" i="6"/>
  <c r="BK85" i="6"/>
  <c r="BJ85" i="6"/>
  <c r="BI85" i="6"/>
  <c r="G2" i="21"/>
  <c r="K6" i="36" l="1"/>
  <c r="K77" i="36" l="1"/>
  <c r="L85" i="36"/>
  <c r="K85" i="3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L76" i="36"/>
  <c r="K76" i="36"/>
  <c r="L75" i="36"/>
  <c r="K75" i="36"/>
  <c r="L74" i="36"/>
  <c r="K74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L5" i="36"/>
  <c r="K5" i="36"/>
  <c r="K71" i="21"/>
  <c r="K86" i="36" l="1"/>
  <c r="F41" i="19" s="1"/>
  <c r="K37" i="33" l="1"/>
  <c r="BG85" i="6"/>
  <c r="BH85" i="6"/>
  <c r="L42" i="33" l="1"/>
  <c r="L49" i="33" s="1"/>
  <c r="G8" i="29"/>
  <c r="F8" i="29"/>
  <c r="E8" i="29"/>
  <c r="D8" i="29"/>
  <c r="C8" i="29"/>
  <c r="B8" i="29"/>
  <c r="G7" i="29"/>
  <c r="F7" i="29"/>
  <c r="E7" i="29"/>
  <c r="C7" i="29"/>
  <c r="G6" i="29"/>
  <c r="F6" i="29"/>
  <c r="E6" i="29"/>
  <c r="C6" i="29"/>
  <c r="G5" i="29"/>
  <c r="F5" i="29"/>
  <c r="E5" i="29"/>
  <c r="C5" i="29"/>
  <c r="G4" i="29"/>
  <c r="F4" i="29"/>
  <c r="E4" i="29"/>
  <c r="C4" i="29"/>
  <c r="J88" i="24"/>
  <c r="C88" i="24"/>
  <c r="J87" i="24"/>
  <c r="C87" i="24"/>
  <c r="J86" i="24"/>
  <c r="C86" i="24"/>
  <c r="J85" i="24"/>
  <c r="C85" i="24"/>
  <c r="J84" i="24"/>
  <c r="C84" i="24"/>
  <c r="J83" i="24"/>
  <c r="C83" i="24"/>
  <c r="J82" i="24"/>
  <c r="C82" i="24"/>
  <c r="J81" i="24"/>
  <c r="C81" i="24"/>
  <c r="J80" i="24"/>
  <c r="C80" i="24"/>
  <c r="J79" i="24"/>
  <c r="C79" i="24"/>
  <c r="J78" i="24"/>
  <c r="C78" i="24"/>
  <c r="J77" i="24"/>
  <c r="C77" i="24"/>
  <c r="J76" i="24"/>
  <c r="C76" i="24"/>
  <c r="J75" i="24"/>
  <c r="C75" i="24"/>
  <c r="J74" i="24"/>
  <c r="C74" i="24"/>
  <c r="J73" i="24"/>
  <c r="C73" i="24"/>
  <c r="J72" i="24"/>
  <c r="C72" i="24"/>
  <c r="J71" i="24"/>
  <c r="C71" i="24"/>
  <c r="J70" i="24"/>
  <c r="C70" i="24"/>
  <c r="J69" i="24"/>
  <c r="C69" i="24"/>
  <c r="J68" i="24"/>
  <c r="C68" i="24"/>
  <c r="J67" i="24"/>
  <c r="C67" i="24"/>
  <c r="J66" i="24"/>
  <c r="C66" i="24"/>
  <c r="J65" i="24"/>
  <c r="C65" i="24"/>
  <c r="J64" i="24"/>
  <c r="C64" i="24"/>
  <c r="J63" i="24"/>
  <c r="C63" i="24"/>
  <c r="J62" i="24"/>
  <c r="C62" i="24"/>
  <c r="J61" i="24"/>
  <c r="C61" i="24"/>
  <c r="J60" i="24"/>
  <c r="C60" i="24"/>
  <c r="J59" i="24"/>
  <c r="C59" i="24"/>
  <c r="J58" i="24"/>
  <c r="C58" i="24"/>
  <c r="J57" i="24"/>
  <c r="C57" i="24"/>
  <c r="J56" i="24"/>
  <c r="C56" i="24"/>
  <c r="J55" i="24"/>
  <c r="C55" i="24"/>
  <c r="J54" i="24"/>
  <c r="C54" i="24"/>
  <c r="J53" i="24"/>
  <c r="C53" i="24"/>
  <c r="J52" i="24"/>
  <c r="C52" i="24"/>
  <c r="J51" i="24"/>
  <c r="C51" i="24"/>
  <c r="J50" i="24"/>
  <c r="C50" i="24"/>
  <c r="J49" i="24"/>
  <c r="G49" i="24"/>
  <c r="C49" i="24"/>
  <c r="J48" i="24"/>
  <c r="C48" i="24"/>
  <c r="J47" i="24"/>
  <c r="C47" i="24"/>
  <c r="J46" i="24"/>
  <c r="C46" i="24"/>
  <c r="J45" i="24"/>
  <c r="C45" i="24"/>
  <c r="J44" i="24"/>
  <c r="C44" i="24"/>
  <c r="J43" i="24"/>
  <c r="C43" i="24"/>
  <c r="J42" i="24"/>
  <c r="C42" i="24"/>
  <c r="J41" i="24"/>
  <c r="C41" i="24"/>
  <c r="J40" i="24"/>
  <c r="C40" i="24"/>
  <c r="J39" i="24"/>
  <c r="C39" i="24"/>
  <c r="J38" i="24"/>
  <c r="C38" i="24"/>
  <c r="J37" i="24"/>
  <c r="C37" i="24"/>
  <c r="J36" i="24"/>
  <c r="C36" i="24"/>
  <c r="J35" i="24"/>
  <c r="C35" i="24"/>
  <c r="J34" i="24"/>
  <c r="C34" i="24"/>
  <c r="J33" i="24"/>
  <c r="C33" i="24"/>
  <c r="J32" i="24"/>
  <c r="C32" i="24"/>
  <c r="J31" i="24"/>
  <c r="C31" i="24"/>
  <c r="J30" i="24"/>
  <c r="C30" i="24"/>
  <c r="J29" i="24"/>
  <c r="C29" i="24"/>
  <c r="J28" i="24"/>
  <c r="C28" i="24"/>
  <c r="J27" i="24"/>
  <c r="C27" i="24"/>
  <c r="J26" i="24"/>
  <c r="C26" i="24"/>
  <c r="J25" i="24"/>
  <c r="C25" i="24"/>
  <c r="J24" i="24"/>
  <c r="C24" i="24"/>
  <c r="J23" i="24"/>
  <c r="C23" i="24"/>
  <c r="J22" i="24"/>
  <c r="C22" i="24"/>
  <c r="J21" i="24"/>
  <c r="C21" i="24"/>
  <c r="J20" i="24"/>
  <c r="C20" i="24"/>
  <c r="K15" i="24"/>
  <c r="K14" i="24"/>
  <c r="K13" i="24"/>
  <c r="AJ7" i="24"/>
  <c r="AI7" i="24"/>
  <c r="AB7" i="24"/>
  <c r="AA7" i="24"/>
  <c r="T7" i="24"/>
  <c r="S7" i="24"/>
  <c r="N7" i="24"/>
  <c r="M7" i="24"/>
  <c r="J7" i="24"/>
  <c r="I7" i="24"/>
  <c r="F7" i="24"/>
  <c r="E7" i="24"/>
  <c r="AJ6" i="24"/>
  <c r="AI6" i="24"/>
  <c r="AB6" i="24"/>
  <c r="AA6" i="24"/>
  <c r="T6" i="24"/>
  <c r="S6" i="24"/>
  <c r="N6" i="24"/>
  <c r="M6" i="24"/>
  <c r="J6" i="24"/>
  <c r="I6" i="24"/>
  <c r="F6" i="24"/>
  <c r="E6" i="24"/>
  <c r="AJ5" i="24"/>
  <c r="AI5" i="24"/>
  <c r="AB5" i="24"/>
  <c r="AA5" i="24"/>
  <c r="T5" i="24"/>
  <c r="S5" i="24"/>
  <c r="N5" i="24"/>
  <c r="M5" i="24"/>
  <c r="J5" i="24"/>
  <c r="I5" i="24"/>
  <c r="F5" i="24"/>
  <c r="E5" i="24"/>
  <c r="AJ4" i="24"/>
  <c r="AI4" i="24"/>
  <c r="AB4" i="24"/>
  <c r="AA4" i="24"/>
  <c r="T4" i="24"/>
  <c r="S4" i="24"/>
  <c r="N4" i="24"/>
  <c r="M4" i="24"/>
  <c r="J4" i="24"/>
  <c r="I4" i="24"/>
  <c r="F4" i="24"/>
  <c r="E4" i="24"/>
  <c r="AL1" i="24"/>
  <c r="AK1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K40" i="33"/>
  <c r="J40" i="33"/>
  <c r="I40" i="33"/>
  <c r="K39" i="33"/>
  <c r="J39" i="33"/>
  <c r="I39" i="33"/>
  <c r="H39" i="33"/>
  <c r="G39" i="33"/>
  <c r="F39" i="33"/>
  <c r="K38" i="33"/>
  <c r="J38" i="33"/>
  <c r="I38" i="33"/>
  <c r="H38" i="33"/>
  <c r="G38" i="33"/>
  <c r="F38" i="33"/>
  <c r="E38" i="33"/>
  <c r="J37" i="33"/>
  <c r="I37" i="33"/>
  <c r="H37" i="33"/>
  <c r="G37" i="33"/>
  <c r="F37" i="33"/>
  <c r="E37" i="33"/>
  <c r="D37" i="33"/>
  <c r="F38" i="12"/>
  <c r="F37" i="12"/>
  <c r="G40" i="19"/>
  <c r="G39" i="19"/>
  <c r="G38" i="19"/>
  <c r="G37" i="19"/>
  <c r="G36" i="19"/>
  <c r="F36" i="19"/>
  <c r="G35" i="19"/>
  <c r="F35" i="19"/>
  <c r="G34" i="19"/>
  <c r="F34" i="19"/>
  <c r="G33" i="19"/>
  <c r="F33" i="19"/>
  <c r="G32" i="19"/>
  <c r="F32" i="19"/>
  <c r="K81" i="21"/>
  <c r="H81" i="21"/>
  <c r="G81" i="21"/>
  <c r="K80" i="21"/>
  <c r="H80" i="21"/>
  <c r="G80" i="21"/>
  <c r="K79" i="21"/>
  <c r="H79" i="21"/>
  <c r="G79" i="21"/>
  <c r="K78" i="21"/>
  <c r="H78" i="21"/>
  <c r="G78" i="21"/>
  <c r="K77" i="21"/>
  <c r="H77" i="21"/>
  <c r="G77" i="21"/>
  <c r="K76" i="21"/>
  <c r="H76" i="21"/>
  <c r="G76" i="21"/>
  <c r="K75" i="21"/>
  <c r="H75" i="21"/>
  <c r="G75" i="21"/>
  <c r="K74" i="21"/>
  <c r="H74" i="21"/>
  <c r="G74" i="21"/>
  <c r="K73" i="21"/>
  <c r="H73" i="21"/>
  <c r="G73" i="21"/>
  <c r="K72" i="21"/>
  <c r="H72" i="21"/>
  <c r="G72" i="21"/>
  <c r="H71" i="21"/>
  <c r="G71" i="21"/>
  <c r="K70" i="21"/>
  <c r="H70" i="21"/>
  <c r="G70" i="21"/>
  <c r="K69" i="21"/>
  <c r="H69" i="21"/>
  <c r="G69" i="21"/>
  <c r="K68" i="21"/>
  <c r="H68" i="21"/>
  <c r="G68" i="21"/>
  <c r="K67" i="21"/>
  <c r="H67" i="21"/>
  <c r="G67" i="21"/>
  <c r="K66" i="21"/>
  <c r="H66" i="21"/>
  <c r="G66" i="21"/>
  <c r="K65" i="21"/>
  <c r="H65" i="21"/>
  <c r="G65" i="21"/>
  <c r="K64" i="21"/>
  <c r="H64" i="21"/>
  <c r="G64" i="21"/>
  <c r="K63" i="21"/>
  <c r="H63" i="21"/>
  <c r="G63" i="21"/>
  <c r="K62" i="21"/>
  <c r="H62" i="21"/>
  <c r="G62" i="21"/>
  <c r="K61" i="21"/>
  <c r="H61" i="21"/>
  <c r="G61" i="21"/>
  <c r="K60" i="21"/>
  <c r="H60" i="21"/>
  <c r="G60" i="21"/>
  <c r="K59" i="21"/>
  <c r="H59" i="21"/>
  <c r="G59" i="21"/>
  <c r="K58" i="21"/>
  <c r="H58" i="21"/>
  <c r="G58" i="21"/>
  <c r="K57" i="21"/>
  <c r="H57" i="21"/>
  <c r="G57" i="21"/>
  <c r="K56" i="21"/>
  <c r="H56" i="21"/>
  <c r="G56" i="21"/>
  <c r="K55" i="21"/>
  <c r="H55" i="21"/>
  <c r="G55" i="21"/>
  <c r="K54" i="21"/>
  <c r="H54" i="21"/>
  <c r="G54" i="21"/>
  <c r="K53" i="21"/>
  <c r="H53" i="21"/>
  <c r="G53" i="21"/>
  <c r="K52" i="21"/>
  <c r="H52" i="21"/>
  <c r="G52" i="21"/>
  <c r="K51" i="21"/>
  <c r="H51" i="21"/>
  <c r="G51" i="21"/>
  <c r="K50" i="21"/>
  <c r="H50" i="21"/>
  <c r="G50" i="21"/>
  <c r="K49" i="21"/>
  <c r="H49" i="21"/>
  <c r="G49" i="21"/>
  <c r="K48" i="21"/>
  <c r="H48" i="21"/>
  <c r="G48" i="21"/>
  <c r="K47" i="21"/>
  <c r="H47" i="21"/>
  <c r="G47" i="21"/>
  <c r="K46" i="21"/>
  <c r="H46" i="21"/>
  <c r="G46" i="21"/>
  <c r="K45" i="21"/>
  <c r="H45" i="21"/>
  <c r="G45" i="21"/>
  <c r="K44" i="21"/>
  <c r="H44" i="21"/>
  <c r="G44" i="21"/>
  <c r="K43" i="21"/>
  <c r="H43" i="21"/>
  <c r="G43" i="21"/>
  <c r="K42" i="21"/>
  <c r="H42" i="21"/>
  <c r="G42" i="21"/>
  <c r="K41" i="21"/>
  <c r="H41" i="21"/>
  <c r="G41" i="21"/>
  <c r="K40" i="21"/>
  <c r="H40" i="21"/>
  <c r="G40" i="21"/>
  <c r="K39" i="21"/>
  <c r="H39" i="21"/>
  <c r="G39" i="21"/>
  <c r="K38" i="21"/>
  <c r="H38" i="21"/>
  <c r="G38" i="21"/>
  <c r="K37" i="21"/>
  <c r="H37" i="21"/>
  <c r="G37" i="21"/>
  <c r="K36" i="21"/>
  <c r="H36" i="21"/>
  <c r="G36" i="21"/>
  <c r="K35" i="21"/>
  <c r="H35" i="21"/>
  <c r="G35" i="21"/>
  <c r="K34" i="21"/>
  <c r="H34" i="21"/>
  <c r="G34" i="21"/>
  <c r="K33" i="21"/>
  <c r="H33" i="21"/>
  <c r="G33" i="21"/>
  <c r="K32" i="21"/>
  <c r="H32" i="21"/>
  <c r="G32" i="21"/>
  <c r="K31" i="21"/>
  <c r="H31" i="21"/>
  <c r="G31" i="21"/>
  <c r="K30" i="21"/>
  <c r="H30" i="21"/>
  <c r="G30" i="21"/>
  <c r="K29" i="21"/>
  <c r="H29" i="21"/>
  <c r="G29" i="21"/>
  <c r="K28" i="21"/>
  <c r="H28" i="21"/>
  <c r="G28" i="21"/>
  <c r="K27" i="21"/>
  <c r="H27" i="21"/>
  <c r="G27" i="21"/>
  <c r="K26" i="21"/>
  <c r="H26" i="21"/>
  <c r="G26" i="21"/>
  <c r="K25" i="21"/>
  <c r="H25" i="21"/>
  <c r="G25" i="21"/>
  <c r="K24" i="21"/>
  <c r="H24" i="21"/>
  <c r="G24" i="21"/>
  <c r="K23" i="21"/>
  <c r="H23" i="21"/>
  <c r="G23" i="21"/>
  <c r="K22" i="21"/>
  <c r="H22" i="21"/>
  <c r="G22" i="21"/>
  <c r="K21" i="21"/>
  <c r="H21" i="21"/>
  <c r="G21" i="21"/>
  <c r="K20" i="21"/>
  <c r="H20" i="21"/>
  <c r="G20" i="21"/>
  <c r="K19" i="21"/>
  <c r="H19" i="21"/>
  <c r="G19" i="21"/>
  <c r="K18" i="21"/>
  <c r="H18" i="21"/>
  <c r="G18" i="21"/>
  <c r="K17" i="21"/>
  <c r="H17" i="21"/>
  <c r="G17" i="21"/>
  <c r="K16" i="21"/>
  <c r="H16" i="21"/>
  <c r="G16" i="21"/>
  <c r="K15" i="21"/>
  <c r="H15" i="21"/>
  <c r="G15" i="21"/>
  <c r="K14" i="21"/>
  <c r="H14" i="21"/>
  <c r="G14" i="21"/>
  <c r="K13" i="21"/>
  <c r="H13" i="21"/>
  <c r="G13" i="21"/>
  <c r="K12" i="21"/>
  <c r="H12" i="21"/>
  <c r="G12" i="21"/>
  <c r="K11" i="21"/>
  <c r="H11" i="21"/>
  <c r="G11" i="21"/>
  <c r="K10" i="21"/>
  <c r="H10" i="21"/>
  <c r="G10" i="21"/>
  <c r="K9" i="21"/>
  <c r="H9" i="21"/>
  <c r="G9" i="21"/>
  <c r="K8" i="21"/>
  <c r="H8" i="21"/>
  <c r="G8" i="21"/>
  <c r="K7" i="21"/>
  <c r="H7" i="21"/>
  <c r="G7" i="21"/>
  <c r="K6" i="21"/>
  <c r="H6" i="21"/>
  <c r="G6" i="21"/>
  <c r="K5" i="21"/>
  <c r="H5" i="21"/>
  <c r="G5" i="21"/>
  <c r="K4" i="21"/>
  <c r="H4" i="21"/>
  <c r="G4" i="21"/>
  <c r="K3" i="21"/>
  <c r="H3" i="21"/>
  <c r="G3" i="21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0" i="18"/>
  <c r="F70" i="18"/>
  <c r="G71" i="18"/>
  <c r="F71" i="18"/>
  <c r="G68" i="18"/>
  <c r="F68" i="18"/>
  <c r="G69" i="18"/>
  <c r="F69" i="18"/>
  <c r="G61" i="18"/>
  <c r="F61" i="18"/>
  <c r="G63" i="18"/>
  <c r="F63" i="18"/>
  <c r="G67" i="18"/>
  <c r="F67" i="18"/>
  <c r="G66" i="18"/>
  <c r="F66" i="18"/>
  <c r="G65" i="18"/>
  <c r="F65" i="18"/>
  <c r="G64" i="18"/>
  <c r="F64" i="18"/>
  <c r="G62" i="18"/>
  <c r="F62" i="18"/>
  <c r="G60" i="18"/>
  <c r="F60" i="18"/>
  <c r="G59" i="18"/>
  <c r="F59" i="18"/>
  <c r="G58" i="18"/>
  <c r="F58" i="18"/>
  <c r="G55" i="18"/>
  <c r="F55" i="18"/>
  <c r="G57" i="18"/>
  <c r="F57" i="18"/>
  <c r="G56" i="18"/>
  <c r="F56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4" i="18"/>
  <c r="F44" i="18"/>
  <c r="G42" i="18"/>
  <c r="F42" i="18"/>
  <c r="G43" i="18"/>
  <c r="F43" i="18"/>
  <c r="G41" i="18"/>
  <c r="F41" i="18"/>
  <c r="G40" i="18"/>
  <c r="F40" i="18"/>
  <c r="G39" i="18"/>
  <c r="F39" i="18"/>
  <c r="G34" i="18"/>
  <c r="F34" i="18"/>
  <c r="G38" i="18"/>
  <c r="F38" i="18"/>
  <c r="G33" i="18"/>
  <c r="F33" i="18"/>
  <c r="G37" i="18"/>
  <c r="F37" i="18"/>
  <c r="G36" i="18"/>
  <c r="F36" i="18"/>
  <c r="G35" i="18"/>
  <c r="F35" i="18"/>
  <c r="G32" i="18"/>
  <c r="F32" i="18"/>
  <c r="O31" i="18"/>
  <c r="N31" i="18"/>
  <c r="G25" i="18"/>
  <c r="F25" i="18"/>
  <c r="O30" i="18"/>
  <c r="N30" i="18"/>
  <c r="G31" i="18"/>
  <c r="F31" i="18"/>
  <c r="O29" i="18"/>
  <c r="N29" i="18"/>
  <c r="G30" i="18"/>
  <c r="F30" i="18"/>
  <c r="O28" i="18"/>
  <c r="N28" i="18"/>
  <c r="G29" i="18"/>
  <c r="F29" i="18"/>
  <c r="G28" i="18"/>
  <c r="F28" i="18"/>
  <c r="G27" i="18"/>
  <c r="F27" i="18"/>
  <c r="G23" i="18"/>
  <c r="F23" i="18"/>
  <c r="G26" i="18"/>
  <c r="F26" i="18"/>
  <c r="G24" i="18"/>
  <c r="F24" i="18"/>
  <c r="O22" i="18"/>
  <c r="N22" i="18"/>
  <c r="G22" i="18"/>
  <c r="F22" i="18"/>
  <c r="O21" i="18"/>
  <c r="N21" i="18"/>
  <c r="G20" i="18"/>
  <c r="F20" i="18"/>
  <c r="O20" i="18"/>
  <c r="N20" i="18"/>
  <c r="G21" i="18"/>
  <c r="F21" i="18"/>
  <c r="O19" i="18"/>
  <c r="N19" i="18"/>
  <c r="G13" i="18"/>
  <c r="F13" i="18"/>
  <c r="G18" i="18"/>
  <c r="F18" i="18"/>
  <c r="G19" i="18"/>
  <c r="F19" i="18"/>
  <c r="G17" i="18"/>
  <c r="F17" i="18"/>
  <c r="G16" i="18"/>
  <c r="F16" i="18"/>
  <c r="G15" i="18"/>
  <c r="F15" i="18"/>
  <c r="O13" i="18"/>
  <c r="N13" i="18"/>
  <c r="G14" i="18"/>
  <c r="F14" i="18"/>
  <c r="O12" i="18"/>
  <c r="N12" i="18"/>
  <c r="G10" i="18"/>
  <c r="F10" i="18"/>
  <c r="O11" i="18"/>
  <c r="N11" i="18"/>
  <c r="G12" i="18"/>
  <c r="F12" i="18"/>
  <c r="O10" i="18"/>
  <c r="N10" i="18"/>
  <c r="G11" i="18"/>
  <c r="F11" i="18"/>
  <c r="G9" i="18"/>
  <c r="F9" i="18"/>
  <c r="G8" i="18"/>
  <c r="F8" i="18"/>
  <c r="G7" i="18"/>
  <c r="F7" i="18"/>
  <c r="G5" i="18"/>
  <c r="F5" i="18"/>
  <c r="G6" i="18"/>
  <c r="F6" i="18"/>
  <c r="G4" i="18"/>
  <c r="F4" i="18"/>
  <c r="G3" i="18"/>
  <c r="F3" i="18"/>
  <c r="G2" i="18"/>
  <c r="F2" i="18"/>
  <c r="F23" i="24"/>
  <c r="F86" i="24"/>
  <c r="E86" i="24"/>
  <c r="F71" i="24"/>
  <c r="E71" i="24"/>
  <c r="F80" i="24"/>
  <c r="F83" i="24"/>
  <c r="E83" i="24"/>
  <c r="E87" i="24"/>
  <c r="F40" i="24"/>
  <c r="F75" i="24"/>
  <c r="E75" i="24"/>
  <c r="F70" i="24"/>
  <c r="E70" i="24"/>
  <c r="F85" i="24"/>
  <c r="F46" i="24"/>
  <c r="E52" i="24"/>
  <c r="F88" i="24"/>
  <c r="E88" i="24"/>
  <c r="F63" i="24"/>
  <c r="E63" i="24"/>
  <c r="F58" i="24"/>
  <c r="F36" i="24"/>
  <c r="E36" i="24"/>
  <c r="F37" i="24"/>
  <c r="E37" i="24"/>
  <c r="F77" i="24"/>
  <c r="F48" i="24"/>
  <c r="E48" i="24"/>
  <c r="F38" i="24"/>
  <c r="E38" i="24"/>
  <c r="F78" i="24"/>
  <c r="F65" i="24"/>
  <c r="E35" i="24"/>
  <c r="F72" i="24"/>
  <c r="E72" i="24"/>
  <c r="F67" i="24"/>
  <c r="F32" i="24"/>
  <c r="E32" i="24"/>
  <c r="F84" i="24"/>
  <c r="E84" i="24"/>
  <c r="F62" i="24"/>
  <c r="E62" i="24"/>
  <c r="F21" i="24"/>
  <c r="F82" i="24"/>
  <c r="E82" i="24"/>
  <c r="F66" i="24"/>
  <c r="E66" i="24"/>
  <c r="F33" i="24"/>
  <c r="F42" i="24"/>
  <c r="E42" i="24"/>
  <c r="F61" i="24"/>
  <c r="E61" i="24"/>
  <c r="F68" i="24"/>
  <c r="F76" i="24"/>
  <c r="E76" i="24"/>
  <c r="F74" i="24"/>
  <c r="F60" i="24"/>
  <c r="F69" i="24"/>
  <c r="E69" i="24"/>
  <c r="F73" i="24"/>
  <c r="E73" i="24"/>
  <c r="F41" i="24"/>
  <c r="F81" i="24"/>
  <c r="F59" i="24"/>
  <c r="E59" i="24"/>
  <c r="F55" i="24"/>
  <c r="F45" i="24"/>
  <c r="E45" i="24"/>
  <c r="F79" i="24"/>
  <c r="E79" i="24"/>
  <c r="F43" i="24"/>
  <c r="F64" i="24"/>
  <c r="E64" i="24"/>
  <c r="F31" i="24"/>
  <c r="F47" i="24"/>
  <c r="E47" i="24"/>
  <c r="F25" i="24"/>
  <c r="F49" i="24"/>
  <c r="E49" i="24"/>
  <c r="F50" i="24"/>
  <c r="E24" i="24"/>
  <c r="E20" i="24"/>
  <c r="E26" i="24"/>
  <c r="F44" i="24"/>
  <c r="E27" i="24"/>
  <c r="F53" i="24"/>
  <c r="F30" i="24"/>
  <c r="E30" i="24"/>
  <c r="F57" i="24"/>
  <c r="E39" i="24"/>
  <c r="F56" i="24"/>
  <c r="E56" i="24"/>
  <c r="F29" i="24"/>
  <c r="F34" i="24"/>
  <c r="E34" i="24"/>
  <c r="E51" i="24"/>
  <c r="F54" i="24"/>
  <c r="E54" i="24"/>
  <c r="F22" i="24"/>
  <c r="F28" i="24"/>
  <c r="S74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BF85" i="6"/>
  <c r="BE85" i="6"/>
  <c r="BD85" i="6"/>
  <c r="BC85" i="6"/>
  <c r="BB85" i="6"/>
  <c r="BA85" i="6"/>
  <c r="AZ85" i="6"/>
  <c r="G42" i="20" s="1"/>
  <c r="AY85" i="6"/>
  <c r="F42" i="20" s="1"/>
  <c r="AX85" i="6"/>
  <c r="AW85" i="6"/>
  <c r="AV85" i="6"/>
  <c r="F41" i="12" s="1"/>
  <c r="AU85" i="6"/>
  <c r="E41" i="12" s="1"/>
  <c r="AT85" i="6"/>
  <c r="AS85" i="6"/>
  <c r="AR85" i="6"/>
  <c r="AQ85" i="6"/>
  <c r="AP85" i="6"/>
  <c r="AO85" i="6"/>
  <c r="AN85" i="6"/>
  <c r="F40" i="12" s="1"/>
  <c r="AM85" i="6"/>
  <c r="E40" i="12" s="1"/>
  <c r="AL85" i="6"/>
  <c r="AK85" i="6"/>
  <c r="AJ85" i="6"/>
  <c r="AI85" i="6"/>
  <c r="AH85" i="6"/>
  <c r="AG85" i="6"/>
  <c r="AF85" i="6"/>
  <c r="F39" i="12" s="1"/>
  <c r="AE85" i="6"/>
  <c r="E39" i="12" s="1"/>
  <c r="AD85" i="6"/>
  <c r="AC85" i="6"/>
  <c r="AB85" i="6"/>
  <c r="AA85" i="6"/>
  <c r="Z85" i="6"/>
  <c r="Y85" i="6"/>
  <c r="X85" i="6"/>
  <c r="W85" i="6"/>
  <c r="E38" i="12" s="1"/>
  <c r="V85" i="6"/>
  <c r="U85" i="6"/>
  <c r="T85" i="6"/>
  <c r="S85" i="6"/>
  <c r="R85" i="6"/>
  <c r="Q85" i="6"/>
  <c r="P85" i="6"/>
  <c r="O85" i="6"/>
  <c r="E37" i="12" s="1"/>
  <c r="N85" i="6"/>
  <c r="M85" i="6"/>
  <c r="L85" i="6"/>
  <c r="K85" i="6"/>
  <c r="J85" i="6"/>
  <c r="G35" i="20" s="1"/>
  <c r="I85" i="6"/>
  <c r="F35" i="20" s="1"/>
  <c r="H85" i="6"/>
  <c r="G85" i="6"/>
  <c r="F85" i="6"/>
  <c r="G34" i="20" s="1"/>
  <c r="E85" i="6"/>
  <c r="F34" i="20" s="1"/>
  <c r="D85" i="6"/>
  <c r="C85" i="6"/>
  <c r="L86" i="36"/>
  <c r="J86" i="36"/>
  <c r="I86" i="36"/>
  <c r="H86" i="36"/>
  <c r="G86" i="36"/>
  <c r="F86" i="36"/>
  <c r="E86" i="36"/>
  <c r="D86" i="36"/>
  <c r="C86" i="36"/>
  <c r="L86" i="35"/>
  <c r="J86" i="35"/>
  <c r="I86" i="35"/>
  <c r="H86" i="35"/>
  <c r="G86" i="35"/>
  <c r="F86" i="35"/>
  <c r="E86" i="35"/>
  <c r="D86" i="35"/>
  <c r="C86" i="35"/>
  <c r="L85" i="35"/>
  <c r="K85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86" i="35"/>
  <c r="F40" i="19" s="1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L75" i="34"/>
  <c r="J75" i="34"/>
  <c r="I75" i="34"/>
  <c r="H75" i="34"/>
  <c r="G75" i="34"/>
  <c r="F75" i="34"/>
  <c r="E75" i="34"/>
  <c r="D75" i="34"/>
  <c r="C75" i="34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K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75" i="34"/>
  <c r="F39" i="19" s="1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K5" i="34"/>
  <c r="L75" i="22"/>
  <c r="J75" i="22"/>
  <c r="I75" i="22"/>
  <c r="H75" i="22"/>
  <c r="F75" i="22"/>
  <c r="E75" i="22"/>
  <c r="D75" i="22"/>
  <c r="C75" i="22"/>
  <c r="L74" i="22"/>
  <c r="K74" i="22"/>
  <c r="G74" i="22"/>
  <c r="L73" i="22"/>
  <c r="K73" i="22"/>
  <c r="G73" i="22"/>
  <c r="L72" i="22"/>
  <c r="K72" i="22"/>
  <c r="G72" i="22"/>
  <c r="L71" i="22"/>
  <c r="K71" i="22"/>
  <c r="G71" i="22"/>
  <c r="L70" i="22"/>
  <c r="K70" i="22"/>
  <c r="G70" i="22"/>
  <c r="L69" i="22"/>
  <c r="K69" i="22"/>
  <c r="G69" i="22"/>
  <c r="L68" i="22"/>
  <c r="K68" i="22"/>
  <c r="G68" i="22"/>
  <c r="L67" i="22"/>
  <c r="K67" i="22"/>
  <c r="G67" i="22"/>
  <c r="L66" i="22"/>
  <c r="K66" i="22"/>
  <c r="G66" i="22"/>
  <c r="L65" i="22"/>
  <c r="K65" i="22"/>
  <c r="G65" i="22"/>
  <c r="L64" i="22"/>
  <c r="K64" i="22"/>
  <c r="G64" i="22"/>
  <c r="L63" i="22"/>
  <c r="K63" i="22"/>
  <c r="G63" i="22"/>
  <c r="L62" i="22"/>
  <c r="K62" i="22"/>
  <c r="G62" i="22"/>
  <c r="L61" i="22"/>
  <c r="K61" i="22"/>
  <c r="G61" i="22"/>
  <c r="L60" i="22"/>
  <c r="K60" i="22"/>
  <c r="G60" i="22"/>
  <c r="L59" i="22"/>
  <c r="K59" i="22"/>
  <c r="G59" i="22"/>
  <c r="L58" i="22"/>
  <c r="K58" i="22"/>
  <c r="G58" i="22"/>
  <c r="L57" i="22"/>
  <c r="K57" i="22"/>
  <c r="G57" i="22"/>
  <c r="L56" i="22"/>
  <c r="K56" i="22"/>
  <c r="G56" i="22"/>
  <c r="L55" i="22"/>
  <c r="K55" i="22"/>
  <c r="G55" i="22"/>
  <c r="L54" i="22"/>
  <c r="K54" i="22"/>
  <c r="G54" i="22"/>
  <c r="L53" i="22"/>
  <c r="K53" i="22"/>
  <c r="G53" i="22"/>
  <c r="L52" i="22"/>
  <c r="K52" i="22"/>
  <c r="G52" i="22"/>
  <c r="L51" i="22"/>
  <c r="K51" i="22"/>
  <c r="G51" i="22"/>
  <c r="L50" i="22"/>
  <c r="K50" i="22"/>
  <c r="G50" i="22"/>
  <c r="L49" i="22"/>
  <c r="K49" i="22"/>
  <c r="G49" i="22"/>
  <c r="L48" i="22"/>
  <c r="K48" i="22"/>
  <c r="G48" i="22"/>
  <c r="L47" i="22"/>
  <c r="K47" i="22"/>
  <c r="G47" i="22"/>
  <c r="L46" i="22"/>
  <c r="K46" i="22"/>
  <c r="G46" i="22"/>
  <c r="L45" i="22"/>
  <c r="K45" i="22"/>
  <c r="G45" i="22"/>
  <c r="L44" i="22"/>
  <c r="K44" i="22"/>
  <c r="G44" i="22"/>
  <c r="L43" i="22"/>
  <c r="K43" i="22"/>
  <c r="G43" i="22"/>
  <c r="L42" i="22"/>
  <c r="K42" i="22"/>
  <c r="G42" i="22"/>
  <c r="L41" i="22"/>
  <c r="K41" i="22"/>
  <c r="G41" i="22"/>
  <c r="L40" i="22"/>
  <c r="K40" i="22"/>
  <c r="G40" i="22"/>
  <c r="L39" i="22"/>
  <c r="K39" i="22"/>
  <c r="G39" i="22"/>
  <c r="L38" i="22"/>
  <c r="K38" i="22"/>
  <c r="G38" i="22"/>
  <c r="L37" i="22"/>
  <c r="K37" i="22"/>
  <c r="G37" i="22"/>
  <c r="L36" i="22"/>
  <c r="K36" i="22"/>
  <c r="G36" i="22"/>
  <c r="L35" i="22"/>
  <c r="K35" i="22"/>
  <c r="G35" i="22"/>
  <c r="L34" i="22"/>
  <c r="K34" i="22"/>
  <c r="G34" i="22"/>
  <c r="L33" i="22"/>
  <c r="K33" i="22"/>
  <c r="G33" i="22"/>
  <c r="L32" i="22"/>
  <c r="K32" i="22"/>
  <c r="G32" i="22"/>
  <c r="L31" i="22"/>
  <c r="K31" i="22"/>
  <c r="G31" i="22"/>
  <c r="L30" i="22"/>
  <c r="K30" i="22"/>
  <c r="G30" i="22"/>
  <c r="L29" i="22"/>
  <c r="K29" i="22"/>
  <c r="G29" i="22"/>
  <c r="L28" i="22"/>
  <c r="K28" i="22"/>
  <c r="G28" i="22"/>
  <c r="L27" i="22"/>
  <c r="K27" i="22"/>
  <c r="G27" i="22"/>
  <c r="L26" i="22"/>
  <c r="K26" i="22"/>
  <c r="G26" i="22"/>
  <c r="L25" i="22"/>
  <c r="K25" i="22"/>
  <c r="G25" i="22"/>
  <c r="L24" i="22"/>
  <c r="K24" i="22"/>
  <c r="G24" i="22"/>
  <c r="L23" i="22"/>
  <c r="K23" i="22"/>
  <c r="G23" i="22"/>
  <c r="L22" i="22"/>
  <c r="K75" i="22"/>
  <c r="F38" i="19" s="1"/>
  <c r="G22" i="22"/>
  <c r="L21" i="22"/>
  <c r="K21" i="22"/>
  <c r="G21" i="22"/>
  <c r="L20" i="22"/>
  <c r="K20" i="22"/>
  <c r="G20" i="22"/>
  <c r="L19" i="22"/>
  <c r="K19" i="22"/>
  <c r="G19" i="22"/>
  <c r="L18" i="22"/>
  <c r="K18" i="22"/>
  <c r="G18" i="22"/>
  <c r="L17" i="22"/>
  <c r="K17" i="22"/>
  <c r="G17" i="22"/>
  <c r="L16" i="22"/>
  <c r="K16" i="22"/>
  <c r="G16" i="22"/>
  <c r="L15" i="22"/>
  <c r="K15" i="22"/>
  <c r="G15" i="22"/>
  <c r="L14" i="22"/>
  <c r="K14" i="22"/>
  <c r="G14" i="22"/>
  <c r="L13" i="22"/>
  <c r="K13" i="22"/>
  <c r="G13" i="22"/>
  <c r="L12" i="22"/>
  <c r="K12" i="22"/>
  <c r="G12" i="22"/>
  <c r="L11" i="22"/>
  <c r="K11" i="22"/>
  <c r="G11" i="22"/>
  <c r="L10" i="22"/>
  <c r="K10" i="22"/>
  <c r="G10" i="22"/>
  <c r="L9" i="22"/>
  <c r="K9" i="22"/>
  <c r="G9" i="22"/>
  <c r="L8" i="22"/>
  <c r="K8" i="22"/>
  <c r="G8" i="22"/>
  <c r="L7" i="22"/>
  <c r="K7" i="22"/>
  <c r="G7" i="22"/>
  <c r="L6" i="22"/>
  <c r="K6" i="22"/>
  <c r="G6" i="22"/>
  <c r="L5" i="22"/>
  <c r="K5" i="22"/>
  <c r="G5" i="22"/>
  <c r="L75" i="17"/>
  <c r="J75" i="17"/>
  <c r="I75" i="17"/>
  <c r="H75" i="17"/>
  <c r="G75" i="17"/>
  <c r="F75" i="17"/>
  <c r="E75" i="17"/>
  <c r="D75" i="17"/>
  <c r="C75" i="17"/>
  <c r="L74" i="17"/>
  <c r="K74" i="17"/>
  <c r="L73" i="17"/>
  <c r="K73" i="17"/>
  <c r="L72" i="17"/>
  <c r="K72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5" i="17"/>
  <c r="K65" i="17"/>
  <c r="L64" i="17"/>
  <c r="K64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5" i="17"/>
  <c r="K55" i="17"/>
  <c r="L54" i="17"/>
  <c r="K54" i="17"/>
  <c r="L53" i="17"/>
  <c r="K53" i="17"/>
  <c r="L52" i="17"/>
  <c r="K52" i="17"/>
  <c r="L51" i="17"/>
  <c r="K51" i="17"/>
  <c r="L50" i="17"/>
  <c r="K50" i="17"/>
  <c r="L49" i="17"/>
  <c r="K49" i="17"/>
  <c r="L48" i="17"/>
  <c r="K48" i="17"/>
  <c r="L47" i="17"/>
  <c r="K47" i="17"/>
  <c r="L46" i="17"/>
  <c r="K46" i="17"/>
  <c r="L45" i="17"/>
  <c r="K45" i="17"/>
  <c r="L44" i="17"/>
  <c r="K44" i="17"/>
  <c r="L43" i="17"/>
  <c r="K43" i="17"/>
  <c r="L42" i="17"/>
  <c r="K42" i="17"/>
  <c r="L41" i="17"/>
  <c r="K41" i="17"/>
  <c r="L40" i="17"/>
  <c r="K40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75" i="17"/>
  <c r="F37" i="19" s="1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K8" i="17"/>
  <c r="L7" i="17"/>
  <c r="K7" i="17"/>
  <c r="L6" i="17"/>
  <c r="K6" i="17"/>
  <c r="L5" i="17"/>
  <c r="K5" i="17"/>
  <c r="L66" i="16"/>
  <c r="K66" i="16"/>
  <c r="J66" i="16"/>
  <c r="H66" i="16"/>
  <c r="G66" i="16"/>
  <c r="F66" i="16"/>
  <c r="E66" i="16"/>
  <c r="D66" i="16"/>
  <c r="L65" i="16"/>
  <c r="K65" i="16"/>
  <c r="J65" i="16"/>
  <c r="I65" i="16"/>
  <c r="H65" i="16"/>
  <c r="G65" i="16"/>
  <c r="F65" i="16"/>
  <c r="E65" i="16"/>
  <c r="D65" i="16"/>
  <c r="C65" i="16"/>
  <c r="L47" i="16"/>
  <c r="K47" i="16"/>
  <c r="J47" i="16"/>
  <c r="I47" i="16"/>
  <c r="H47" i="16"/>
  <c r="F47" i="16"/>
  <c r="D47" i="16"/>
  <c r="C47" i="16"/>
  <c r="L46" i="16"/>
  <c r="K46" i="16"/>
  <c r="J46" i="16"/>
  <c r="I46" i="16"/>
  <c r="H46" i="16"/>
  <c r="G46" i="16"/>
  <c r="F46" i="16"/>
  <c r="E46" i="16"/>
  <c r="D46" i="16"/>
  <c r="C46" i="16"/>
  <c r="L30" i="16"/>
  <c r="K30" i="16"/>
  <c r="J30" i="16"/>
  <c r="I30" i="16"/>
  <c r="I66" i="16" s="1"/>
  <c r="H30" i="16"/>
  <c r="G30" i="16"/>
  <c r="G47" i="16" s="1"/>
  <c r="F30" i="16"/>
  <c r="E30" i="16"/>
  <c r="E47" i="16" s="1"/>
  <c r="D30" i="16"/>
  <c r="C30" i="16"/>
  <c r="C66" i="16" s="1"/>
  <c r="H65" i="11"/>
  <c r="G65" i="11"/>
  <c r="F65" i="11"/>
  <c r="E65" i="11"/>
  <c r="D65" i="11"/>
  <c r="C65" i="11"/>
  <c r="H64" i="11"/>
  <c r="G64" i="11"/>
  <c r="F64" i="11"/>
  <c r="E64" i="11"/>
  <c r="D64" i="11"/>
  <c r="C64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30" i="11"/>
  <c r="G30" i="11"/>
  <c r="F30" i="11"/>
  <c r="E30" i="11"/>
  <c r="D30" i="11"/>
  <c r="C30" i="11"/>
  <c r="H65" i="10"/>
  <c r="G65" i="10"/>
  <c r="F65" i="10"/>
  <c r="E65" i="10"/>
  <c r="D65" i="10"/>
  <c r="C65" i="10"/>
  <c r="H64" i="10"/>
  <c r="G64" i="10"/>
  <c r="F64" i="10"/>
  <c r="E64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30" i="10"/>
  <c r="G30" i="10"/>
  <c r="F30" i="10"/>
  <c r="E30" i="10"/>
  <c r="D30" i="10"/>
  <c r="C30" i="10"/>
  <c r="H48" i="8"/>
  <c r="G48" i="8"/>
  <c r="F48" i="8"/>
  <c r="E48" i="8"/>
  <c r="D48" i="8"/>
  <c r="C48" i="8"/>
  <c r="H47" i="8"/>
  <c r="G47" i="8"/>
  <c r="F47" i="8"/>
  <c r="E47" i="8"/>
  <c r="H46" i="8"/>
  <c r="G46" i="8"/>
  <c r="F46" i="8"/>
  <c r="E46" i="8"/>
  <c r="H30" i="8"/>
  <c r="G30" i="8"/>
  <c r="F30" i="8"/>
  <c r="E30" i="8"/>
  <c r="D30" i="8"/>
  <c r="C30" i="8"/>
  <c r="F30" i="9"/>
  <c r="E30" i="9"/>
  <c r="D30" i="9"/>
  <c r="C30" i="9"/>
  <c r="D42" i="33" l="1"/>
  <c r="D49" i="33" s="1"/>
  <c r="F37" i="20"/>
  <c r="F38" i="20"/>
  <c r="F40" i="20"/>
  <c r="H42" i="20"/>
  <c r="G39" i="20"/>
  <c r="G40" i="20"/>
  <c r="F42" i="12"/>
  <c r="AI8" i="24"/>
  <c r="G37" i="20"/>
  <c r="F39" i="20"/>
  <c r="F36" i="20"/>
  <c r="G41" i="20"/>
  <c r="G38" i="20"/>
  <c r="I42" i="20"/>
  <c r="J42" i="20"/>
  <c r="G36" i="20"/>
  <c r="F41" i="20"/>
  <c r="E42" i="12"/>
  <c r="AC6" i="24"/>
  <c r="O7" i="24"/>
  <c r="H33" i="18"/>
  <c r="O6" i="24"/>
  <c r="G39" i="12"/>
  <c r="H39" i="12" s="1"/>
  <c r="AK5" i="24"/>
  <c r="J35" i="20"/>
  <c r="G37" i="12"/>
  <c r="I37" i="12" s="1"/>
  <c r="H34" i="20"/>
  <c r="G40" i="12"/>
  <c r="H40" i="12" s="1"/>
  <c r="AK6" i="24"/>
  <c r="G75" i="22"/>
  <c r="G5" i="24"/>
  <c r="O4" i="24"/>
  <c r="J34" i="20"/>
  <c r="U7" i="24"/>
  <c r="AC5" i="24"/>
  <c r="I8" i="24"/>
  <c r="G7" i="24"/>
  <c r="H79" i="18"/>
  <c r="H69" i="18"/>
  <c r="H7" i="18"/>
  <c r="H75" i="18"/>
  <c r="G81" i="24"/>
  <c r="G77" i="24"/>
  <c r="H17" i="18"/>
  <c r="H31" i="18"/>
  <c r="H74" i="18"/>
  <c r="H78" i="18"/>
  <c r="O3" i="18"/>
  <c r="J78" i="18" s="1"/>
  <c r="H28" i="18"/>
  <c r="H35" i="18"/>
  <c r="H76" i="18"/>
  <c r="H41" i="18"/>
  <c r="H53" i="18"/>
  <c r="H67" i="18"/>
  <c r="H11" i="18"/>
  <c r="H10" i="18"/>
  <c r="H27" i="18"/>
  <c r="H36" i="18"/>
  <c r="H7" i="13"/>
  <c r="H24" i="18"/>
  <c r="H34" i="18"/>
  <c r="H43" i="18"/>
  <c r="H50" i="18"/>
  <c r="H58" i="18"/>
  <c r="H63" i="18"/>
  <c r="H71" i="18"/>
  <c r="H51" i="18"/>
  <c r="H9" i="18"/>
  <c r="H21" i="18"/>
  <c r="H2" i="18"/>
  <c r="H49" i="18"/>
  <c r="H12" i="18"/>
  <c r="H32" i="18"/>
  <c r="L48" i="33"/>
  <c r="AC7" i="24"/>
  <c r="O5" i="24"/>
  <c r="AK7" i="24"/>
  <c r="K4" i="24"/>
  <c r="AK4" i="24"/>
  <c r="U5" i="24"/>
  <c r="K6" i="24"/>
  <c r="N8" i="24"/>
  <c r="U4" i="24"/>
  <c r="S8" i="24"/>
  <c r="E8" i="24"/>
  <c r="G4" i="24"/>
  <c r="G6" i="24"/>
  <c r="K7" i="24"/>
  <c r="M8" i="24"/>
  <c r="K5" i="24"/>
  <c r="AA8" i="24"/>
  <c r="U6" i="24"/>
  <c r="AC4" i="24"/>
  <c r="AJ8" i="24"/>
  <c r="I42" i="33"/>
  <c r="I49" i="33" s="1"/>
  <c r="E42" i="33"/>
  <c r="E49" i="33" s="1"/>
  <c r="L45" i="33"/>
  <c r="L47" i="33"/>
  <c r="L46" i="33"/>
  <c r="L44" i="33"/>
  <c r="F42" i="33"/>
  <c r="F49" i="33" s="1"/>
  <c r="G42" i="33"/>
  <c r="G49" i="33" s="1"/>
  <c r="H42" i="33"/>
  <c r="H49" i="33" s="1"/>
  <c r="J42" i="33"/>
  <c r="J49" i="33" s="1"/>
  <c r="K42" i="33"/>
  <c r="K49" i="33" s="1"/>
  <c r="H19" i="18"/>
  <c r="H47" i="18"/>
  <c r="H70" i="18"/>
  <c r="D40" i="14"/>
  <c r="H56" i="18"/>
  <c r="H68" i="18"/>
  <c r="H37" i="18"/>
  <c r="H45" i="18"/>
  <c r="H65" i="18"/>
  <c r="H73" i="18"/>
  <c r="H81" i="18"/>
  <c r="E42" i="14"/>
  <c r="H25" i="18"/>
  <c r="O4" i="18"/>
  <c r="J24" i="18" s="1"/>
  <c r="H80" i="18"/>
  <c r="H29" i="18"/>
  <c r="G65" i="24"/>
  <c r="H39" i="18"/>
  <c r="H61" i="18"/>
  <c r="I34" i="20"/>
  <c r="H35" i="20"/>
  <c r="T8" i="24"/>
  <c r="I35" i="20"/>
  <c r="G41" i="12"/>
  <c r="H41" i="12" s="1"/>
  <c r="G38" i="12"/>
  <c r="I38" i="12" s="1"/>
  <c r="J8" i="24"/>
  <c r="F8" i="24"/>
  <c r="AB8" i="24"/>
  <c r="G68" i="24"/>
  <c r="G53" i="24"/>
  <c r="G60" i="24"/>
  <c r="G87" i="24"/>
  <c r="G69" i="24"/>
  <c r="G41" i="24"/>
  <c r="G63" i="24"/>
  <c r="G59" i="24"/>
  <c r="E53" i="24"/>
  <c r="G39" i="24"/>
  <c r="G20" i="24"/>
  <c r="G72" i="24"/>
  <c r="G83" i="24"/>
  <c r="F20" i="24"/>
  <c r="G34" i="24"/>
  <c r="G79" i="24"/>
  <c r="G61" i="24"/>
  <c r="G84" i="24"/>
  <c r="G75" i="24"/>
  <c r="G71" i="24"/>
  <c r="E60" i="24"/>
  <c r="G47" i="24"/>
  <c r="G48" i="24"/>
  <c r="E81" i="24"/>
  <c r="F87" i="24"/>
  <c r="G82" i="24"/>
  <c r="F39" i="24"/>
  <c r="G66" i="24"/>
  <c r="G86" i="24"/>
  <c r="G32" i="24"/>
  <c r="G54" i="24"/>
  <c r="G42" i="24"/>
  <c r="G62" i="24"/>
  <c r="G36" i="24"/>
  <c r="G70" i="24"/>
  <c r="E65" i="24"/>
  <c r="E78" i="24"/>
  <c r="G78" i="24"/>
  <c r="E22" i="24"/>
  <c r="G22" i="24"/>
  <c r="G25" i="24"/>
  <c r="E25" i="24"/>
  <c r="E23" i="24"/>
  <c r="G23" i="24"/>
  <c r="H5" i="18"/>
  <c r="H46" i="18"/>
  <c r="H54" i="18"/>
  <c r="G30" i="24"/>
  <c r="E55" i="24"/>
  <c r="G55" i="24"/>
  <c r="E21" i="24"/>
  <c r="G21" i="24"/>
  <c r="H13" i="18"/>
  <c r="H60" i="18"/>
  <c r="H66" i="18"/>
  <c r="G56" i="24"/>
  <c r="G57" i="24"/>
  <c r="E57" i="24"/>
  <c r="E33" i="24"/>
  <c r="G33" i="24"/>
  <c r="E40" i="24"/>
  <c r="G40" i="24"/>
  <c r="E80" i="24"/>
  <c r="G80" i="24"/>
  <c r="H42" i="18"/>
  <c r="F51" i="24"/>
  <c r="G51" i="24"/>
  <c r="G29" i="24"/>
  <c r="E29" i="24"/>
  <c r="F26" i="24"/>
  <c r="G26" i="24"/>
  <c r="E31" i="24"/>
  <c r="G31" i="24"/>
  <c r="E43" i="24"/>
  <c r="G43" i="24"/>
  <c r="N2" i="18"/>
  <c r="I47" i="18" s="1"/>
  <c r="H44" i="18"/>
  <c r="H52" i="18"/>
  <c r="E68" i="24"/>
  <c r="F35" i="24"/>
  <c r="G35" i="24"/>
  <c r="E28" i="24"/>
  <c r="E7" i="13"/>
  <c r="G28" i="24" s="1"/>
  <c r="F24" i="24"/>
  <c r="G24" i="24"/>
  <c r="E85" i="24"/>
  <c r="G85" i="24"/>
  <c r="H23" i="18"/>
  <c r="E74" i="24"/>
  <c r="G74" i="24"/>
  <c r="G37" i="24"/>
  <c r="E58" i="24"/>
  <c r="G58" i="24"/>
  <c r="G52" i="24"/>
  <c r="F52" i="24"/>
  <c r="F83" i="18"/>
  <c r="H8" i="18"/>
  <c r="H16" i="18"/>
  <c r="H38" i="18"/>
  <c r="H57" i="18"/>
  <c r="G73" i="24"/>
  <c r="G38" i="24"/>
  <c r="H48" i="18"/>
  <c r="H64" i="18"/>
  <c r="F27" i="24"/>
  <c r="G27" i="24"/>
  <c r="D41" i="14"/>
  <c r="H40" i="18"/>
  <c r="G50" i="24"/>
  <c r="E50" i="24"/>
  <c r="H18" i="18"/>
  <c r="H77" i="18"/>
  <c r="E46" i="24"/>
  <c r="G46" i="24"/>
  <c r="H6" i="18"/>
  <c r="H15" i="18"/>
  <c r="G45" i="24"/>
  <c r="G76" i="24"/>
  <c r="H14" i="18"/>
  <c r="H55" i="18"/>
  <c r="H62" i="18"/>
  <c r="E41" i="24"/>
  <c r="E44" i="24"/>
  <c r="G44" i="24"/>
  <c r="G64" i="24"/>
  <c r="E67" i="24"/>
  <c r="G67" i="24"/>
  <c r="H4" i="18"/>
  <c r="H20" i="18"/>
  <c r="O2" i="18"/>
  <c r="J55" i="18" s="1"/>
  <c r="H59" i="18"/>
  <c r="H72" i="18"/>
  <c r="E41" i="14"/>
  <c r="E77" i="24"/>
  <c r="H3" i="18"/>
  <c r="H22" i="18"/>
  <c r="H26" i="18"/>
  <c r="E40" i="14"/>
  <c r="G83" i="18"/>
  <c r="H30" i="18"/>
  <c r="N4" i="18"/>
  <c r="I33" i="18" s="1"/>
  <c r="N3" i="18"/>
  <c r="I77" i="18" s="1"/>
  <c r="D42" i="14"/>
  <c r="J38" i="20" l="1"/>
  <c r="J39" i="20"/>
  <c r="D44" i="33"/>
  <c r="H37" i="20"/>
  <c r="I40" i="12"/>
  <c r="J40" i="20"/>
  <c r="I39" i="20"/>
  <c r="J41" i="20"/>
  <c r="H40" i="20"/>
  <c r="I38" i="20"/>
  <c r="I40" i="20"/>
  <c r="J37" i="20"/>
  <c r="H38" i="20"/>
  <c r="G42" i="12"/>
  <c r="I42" i="12" s="1"/>
  <c r="H39" i="20"/>
  <c r="H41" i="20"/>
  <c r="I39" i="12"/>
  <c r="AK8" i="24"/>
  <c r="AL5" i="24" s="1"/>
  <c r="H13" i="24" s="1"/>
  <c r="H36" i="20"/>
  <c r="I37" i="20"/>
  <c r="I36" i="20"/>
  <c r="J36" i="20"/>
  <c r="I41" i="20"/>
  <c r="U8" i="24"/>
  <c r="V4" i="24" s="1"/>
  <c r="F12" i="24" s="1"/>
  <c r="AC8" i="24"/>
  <c r="AD5" i="24" s="1"/>
  <c r="G13" i="24" s="1"/>
  <c r="H37" i="12"/>
  <c r="I44" i="18"/>
  <c r="I65" i="18"/>
  <c r="I49" i="18"/>
  <c r="I59" i="18"/>
  <c r="I55" i="18"/>
  <c r="I41" i="18"/>
  <c r="P20" i="18" s="1"/>
  <c r="I81" i="18"/>
  <c r="I40" i="18"/>
  <c r="P19" i="18" s="1"/>
  <c r="G8" i="24"/>
  <c r="H4" i="24" s="1"/>
  <c r="C12" i="24" s="1"/>
  <c r="H38" i="12"/>
  <c r="O8" i="24"/>
  <c r="P4" i="24" s="1"/>
  <c r="E12" i="24" s="1"/>
  <c r="I41" i="12"/>
  <c r="K8" i="24"/>
  <c r="L5" i="24" s="1"/>
  <c r="D13" i="24" s="1"/>
  <c r="I68" i="18"/>
  <c r="I19" i="18"/>
  <c r="I27" i="18"/>
  <c r="J76" i="18"/>
  <c r="Q31" i="18" s="1"/>
  <c r="J80" i="18"/>
  <c r="I13" i="18"/>
  <c r="J79" i="18"/>
  <c r="J77" i="18"/>
  <c r="J73" i="18"/>
  <c r="Q28" i="18" s="1"/>
  <c r="J75" i="18"/>
  <c r="Q30" i="18" s="1"/>
  <c r="J81" i="18"/>
  <c r="J74" i="18"/>
  <c r="Q29" i="18" s="1"/>
  <c r="I34" i="18"/>
  <c r="I7" i="18"/>
  <c r="D43" i="14"/>
  <c r="D45" i="14" s="1"/>
  <c r="I72" i="18"/>
  <c r="I24" i="18"/>
  <c r="J51" i="18"/>
  <c r="I5" i="18"/>
  <c r="I64" i="18"/>
  <c r="I16" i="18"/>
  <c r="J45" i="33"/>
  <c r="G44" i="33"/>
  <c r="J44" i="33"/>
  <c r="H45" i="33"/>
  <c r="K45" i="33"/>
  <c r="K47" i="33"/>
  <c r="K44" i="33"/>
  <c r="G45" i="33"/>
  <c r="J47" i="33"/>
  <c r="K46" i="33"/>
  <c r="I44" i="33"/>
  <c r="G46" i="33"/>
  <c r="J46" i="33"/>
  <c r="J29" i="18"/>
  <c r="J21" i="18"/>
  <c r="J16" i="18"/>
  <c r="J4" i="18"/>
  <c r="Q12" i="18" s="1"/>
  <c r="J28" i="18"/>
  <c r="J36" i="18"/>
  <c r="J25" i="18"/>
  <c r="J65" i="18"/>
  <c r="I29" i="18"/>
  <c r="I2" i="18"/>
  <c r="P10" i="18" s="1"/>
  <c r="I26" i="18"/>
  <c r="I28" i="18"/>
  <c r="J20" i="18"/>
  <c r="J26" i="18"/>
  <c r="J10" i="18"/>
  <c r="I67" i="18"/>
  <c r="I20" i="18"/>
  <c r="J59" i="18"/>
  <c r="I18" i="18"/>
  <c r="J39" i="18"/>
  <c r="J18" i="18"/>
  <c r="J17" i="18"/>
  <c r="J32" i="18"/>
  <c r="I14" i="18"/>
  <c r="I9" i="18"/>
  <c r="J19" i="18"/>
  <c r="J3" i="18"/>
  <c r="Q11" i="18" s="1"/>
  <c r="J9" i="18"/>
  <c r="I79" i="18"/>
  <c r="J12" i="18"/>
  <c r="I3" i="18"/>
  <c r="P11" i="18" s="1"/>
  <c r="J13" i="18"/>
  <c r="J8" i="18"/>
  <c r="J27" i="18"/>
  <c r="J34" i="18"/>
  <c r="I70" i="18"/>
  <c r="J30" i="18"/>
  <c r="J61" i="18"/>
  <c r="J14" i="18"/>
  <c r="P3" i="18"/>
  <c r="K76" i="18" s="1"/>
  <c r="R31" i="18" s="1"/>
  <c r="I57" i="18"/>
  <c r="I38" i="18"/>
  <c r="J37" i="18"/>
  <c r="I32" i="18"/>
  <c r="J35" i="18"/>
  <c r="J23" i="18"/>
  <c r="J31" i="18"/>
  <c r="J2" i="18"/>
  <c r="Q10" i="18" s="1"/>
  <c r="J6" i="18"/>
  <c r="J11" i="18"/>
  <c r="J33" i="18"/>
  <c r="I11" i="18"/>
  <c r="I15" i="18"/>
  <c r="I4" i="18"/>
  <c r="P12" i="18" s="1"/>
  <c r="J15" i="18"/>
  <c r="J5" i="18"/>
  <c r="J22" i="18"/>
  <c r="J38" i="18"/>
  <c r="J7" i="18"/>
  <c r="I46" i="33"/>
  <c r="F45" i="33"/>
  <c r="E44" i="33"/>
  <c r="E45" i="33"/>
  <c r="I47" i="33"/>
  <c r="F44" i="33"/>
  <c r="I45" i="33"/>
  <c r="F46" i="33"/>
  <c r="H46" i="33"/>
  <c r="H44" i="33"/>
  <c r="P2" i="18"/>
  <c r="K57" i="18" s="1"/>
  <c r="P4" i="18"/>
  <c r="K6" i="18" s="1"/>
  <c r="H83" i="18"/>
  <c r="I45" i="18"/>
  <c r="I53" i="18"/>
  <c r="I62" i="18"/>
  <c r="I61" i="18"/>
  <c r="F42" i="14"/>
  <c r="I56" i="18"/>
  <c r="I51" i="18"/>
  <c r="I66" i="18"/>
  <c r="I54" i="18"/>
  <c r="I35" i="18"/>
  <c r="I25" i="18"/>
  <c r="I31" i="18"/>
  <c r="I6" i="18"/>
  <c r="I21" i="18"/>
  <c r="I17" i="18"/>
  <c r="I30" i="18"/>
  <c r="I12" i="18"/>
  <c r="I10" i="18"/>
  <c r="J71" i="18"/>
  <c r="J64" i="18"/>
  <c r="J54" i="18"/>
  <c r="J46" i="18"/>
  <c r="J62" i="18"/>
  <c r="J56" i="18"/>
  <c r="O5" i="18"/>
  <c r="J70" i="18"/>
  <c r="J52" i="18"/>
  <c r="J50" i="18"/>
  <c r="J40" i="18"/>
  <c r="Q19" i="18" s="1"/>
  <c r="J68" i="18"/>
  <c r="J67" i="18"/>
  <c r="J44" i="18"/>
  <c r="J43" i="18"/>
  <c r="J60" i="18"/>
  <c r="J58" i="18"/>
  <c r="J48" i="18"/>
  <c r="J69" i="18"/>
  <c r="J63" i="18"/>
  <c r="J57" i="18"/>
  <c r="J47" i="18"/>
  <c r="J45" i="18"/>
  <c r="J66" i="18"/>
  <c r="J49" i="18"/>
  <c r="J41" i="18"/>
  <c r="Q20" i="18" s="1"/>
  <c r="J72" i="18"/>
  <c r="J53" i="18"/>
  <c r="I36" i="18"/>
  <c r="I23" i="18"/>
  <c r="E43" i="14"/>
  <c r="E46" i="14" s="1"/>
  <c r="F40" i="14"/>
  <c r="I63" i="18"/>
  <c r="I58" i="18"/>
  <c r="I50" i="18"/>
  <c r="I43" i="18"/>
  <c r="P21" i="18" s="1"/>
  <c r="N5" i="18"/>
  <c r="I71" i="18"/>
  <c r="I69" i="18"/>
  <c r="I42" i="18"/>
  <c r="I48" i="18"/>
  <c r="I74" i="18"/>
  <c r="P29" i="18" s="1"/>
  <c r="I80" i="18"/>
  <c r="I76" i="18"/>
  <c r="P31" i="18" s="1"/>
  <c r="I78" i="18"/>
  <c r="F41" i="14"/>
  <c r="I73" i="18"/>
  <c r="P28" i="18" s="1"/>
  <c r="I39" i="18"/>
  <c r="I22" i="18"/>
  <c r="I75" i="18"/>
  <c r="P30" i="18" s="1"/>
  <c r="I37" i="18"/>
  <c r="I8" i="18"/>
  <c r="I52" i="18"/>
  <c r="J42" i="18"/>
  <c r="Q22" i="18" s="1"/>
  <c r="I46" i="18"/>
  <c r="I60" i="18"/>
  <c r="P22" i="18" l="1"/>
  <c r="H42" i="12"/>
  <c r="AD4" i="24"/>
  <c r="G12" i="24" s="1"/>
  <c r="AD6" i="24"/>
  <c r="G14" i="24" s="1"/>
  <c r="AL7" i="24"/>
  <c r="H15" i="24" s="1"/>
  <c r="AL4" i="24"/>
  <c r="H12" i="24" s="1"/>
  <c r="AL6" i="24"/>
  <c r="H14" i="24" s="1"/>
  <c r="L4" i="24"/>
  <c r="D12" i="24" s="1"/>
  <c r="V5" i="24"/>
  <c r="F13" i="24" s="1"/>
  <c r="P5" i="24"/>
  <c r="E13" i="24" s="1"/>
  <c r="P6" i="24"/>
  <c r="E14" i="24" s="1"/>
  <c r="V6" i="24"/>
  <c r="F14" i="24" s="1"/>
  <c r="Q13" i="18"/>
  <c r="Q32" i="18"/>
  <c r="Q33" i="18" s="1"/>
  <c r="Q21" i="18"/>
  <c r="P13" i="18"/>
  <c r="D46" i="14"/>
  <c r="K77" i="18"/>
  <c r="K74" i="18"/>
  <c r="R29" i="18" s="1"/>
  <c r="F43" i="14"/>
  <c r="F44" i="14" s="1"/>
  <c r="K48" i="18"/>
  <c r="K75" i="18"/>
  <c r="R30" i="18" s="1"/>
  <c r="K81" i="18"/>
  <c r="Q14" i="18"/>
  <c r="K16" i="18"/>
  <c r="K22" i="18"/>
  <c r="K5" i="18"/>
  <c r="R13" i="18" s="1"/>
  <c r="K78" i="18"/>
  <c r="K20" i="18"/>
  <c r="K79" i="18"/>
  <c r="K73" i="18"/>
  <c r="R28" i="18" s="1"/>
  <c r="P23" i="18"/>
  <c r="P24" i="18" s="1"/>
  <c r="K60" i="18"/>
  <c r="K52" i="18"/>
  <c r="P14" i="18"/>
  <c r="P32" i="18"/>
  <c r="P33" i="18" s="1"/>
  <c r="K80" i="18"/>
  <c r="K62" i="18"/>
  <c r="K59" i="18"/>
  <c r="K72" i="18"/>
  <c r="K55" i="18"/>
  <c r="K2" i="18"/>
  <c r="R10" i="18" s="1"/>
  <c r="K25" i="18"/>
  <c r="K39" i="18"/>
  <c r="K11" i="18"/>
  <c r="K12" i="18"/>
  <c r="K35" i="18"/>
  <c r="K24" i="18"/>
  <c r="K31" i="18"/>
  <c r="K37" i="18"/>
  <c r="K9" i="18"/>
  <c r="K27" i="18"/>
  <c r="K29" i="18"/>
  <c r="K17" i="18"/>
  <c r="K34" i="18"/>
  <c r="K36" i="18"/>
  <c r="K7" i="18"/>
  <c r="K28" i="18"/>
  <c r="K33" i="18"/>
  <c r="K10" i="18"/>
  <c r="K19" i="18"/>
  <c r="K32" i="18"/>
  <c r="K21" i="18"/>
  <c r="K44" i="18"/>
  <c r="K3" i="18"/>
  <c r="R11" i="18" s="1"/>
  <c r="K18" i="18"/>
  <c r="K30" i="18"/>
  <c r="E45" i="14"/>
  <c r="K14" i="18"/>
  <c r="K15" i="18"/>
  <c r="K13" i="18"/>
  <c r="D44" i="14"/>
  <c r="P5" i="18"/>
  <c r="K70" i="18"/>
  <c r="K47" i="18"/>
  <c r="K56" i="18"/>
  <c r="K49" i="18"/>
  <c r="K41" i="18"/>
  <c r="R20" i="18" s="1"/>
  <c r="K51" i="18"/>
  <c r="K43" i="18"/>
  <c r="R21" i="18" s="1"/>
  <c r="K53" i="18"/>
  <c r="K71" i="18"/>
  <c r="K69" i="18"/>
  <c r="K58" i="18"/>
  <c r="K45" i="18"/>
  <c r="K61" i="18"/>
  <c r="K50" i="18"/>
  <c r="K63" i="18"/>
  <c r="K68" i="18"/>
  <c r="K65" i="18"/>
  <c r="K67" i="18"/>
  <c r="K23" i="18"/>
  <c r="K42" i="18"/>
  <c r="K8" i="18"/>
  <c r="Q23" i="18"/>
  <c r="Q24" i="18" s="1"/>
  <c r="K40" i="18"/>
  <c r="R19" i="18" s="1"/>
  <c r="K54" i="18"/>
  <c r="K38" i="18"/>
  <c r="K26" i="18"/>
  <c r="K66" i="18"/>
  <c r="E44" i="14"/>
  <c r="K46" i="18"/>
  <c r="K64" i="18"/>
  <c r="K4" i="18"/>
  <c r="R12" i="18" s="1"/>
  <c r="R22" i="18" l="1"/>
  <c r="Q15" i="18"/>
  <c r="P15" i="18"/>
  <c r="R32" i="18"/>
  <c r="R33" i="18" s="1"/>
  <c r="R14" i="18"/>
  <c r="R15" i="18" s="1"/>
  <c r="F45" i="14"/>
  <c r="R23" i="18"/>
  <c r="R24" i="18" s="1"/>
  <c r="F46" i="14"/>
</calcChain>
</file>

<file path=xl/sharedStrings.xml><?xml version="1.0" encoding="utf-8"?>
<sst xmlns="http://schemas.openxmlformats.org/spreadsheetml/2006/main" count="1962" uniqueCount="415">
  <si>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</si>
  <si>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</si>
  <si>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</si>
  <si>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</si>
  <si>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</si>
  <si>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</si>
  <si>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</si>
  <si>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</si>
  <si>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</si>
  <si>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</si>
  <si>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</si>
  <si>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</si>
  <si>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</si>
  <si>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</si>
  <si>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</si>
  <si>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</si>
  <si>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</si>
  <si>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</si>
  <si>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</si>
  <si>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</si>
  <si>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</si>
  <si>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</si>
  <si>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</si>
  <si>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</si>
  <si>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</si>
  <si>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</si>
  <si>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</si>
  <si>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</si>
  <si>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</si>
  <si>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</si>
  <si>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</si>
  <si>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</si>
  <si>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</si>
  <si>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</si>
  <si>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</si>
  <si>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</si>
  <si>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</si>
  <si>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</si>
  <si>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</si>
  <si>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</si>
  <si>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</si>
  <si>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</si>
  <si>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</si>
  <si>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</si>
  <si>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</si>
  <si>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</si>
  <si>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</si>
  <si>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</si>
  <si>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</si>
  <si>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</si>
  <si>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</si>
  <si>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</si>
  <si>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</si>
  <si>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</si>
  <si>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</si>
  <si>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</si>
  <si>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</si>
  <si>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</si>
  <si>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</si>
  <si>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</si>
  <si>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</si>
  <si>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</si>
  <si>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</si>
  <si>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</si>
  <si>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</si>
  <si>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</si>
  <si>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</si>
  <si>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</si>
  <si>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</si>
  <si>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</si>
  <si>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</si>
  <si>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</si>
  <si>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</si>
  <si>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</si>
  <si>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</si>
  <si>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</si>
  <si>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</si>
  <si>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</si>
  <si>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</si>
  <si>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</si>
  <si>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</si>
  <si>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</si>
  <si>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</si>
  <si>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</si>
  <si>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</si>
  <si>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</si>
  <si>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</si>
  <si>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</si>
  <si>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</si>
  <si>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</si>
  <si>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</si>
  <si>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</si>
  <si>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</si>
  <si>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</si>
  <si>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</si>
  <si>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</si>
  <si>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</si>
  <si>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</si>
  <si>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</si>
  <si>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</si>
  <si>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</si>
  <si>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</si>
  <si>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</si>
  <si>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</si>
  <si>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</si>
  <si>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</si>
  <si>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</si>
  <si>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</si>
  <si>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</si>
  <si>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</si>
  <si>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</si>
  <si>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</si>
  <si>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</si>
  <si>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</si>
  <si>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</si>
  <si>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</si>
  <si>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</si>
  <si>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</si>
  <si>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</si>
  <si>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</si>
  <si>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</si>
  <si>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</si>
  <si>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</si>
  <si>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</si>
  <si>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</si>
  <si>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</si>
  <si>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</si>
  <si>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</si>
  <si>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</si>
  <si>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</si>
  <si>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</si>
  <si>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</si>
  <si>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</si>
  <si>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</si>
  <si>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</si>
  <si>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</si>
  <si>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</si>
  <si>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</si>
  <si>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</si>
  <si>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</si>
  <si>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</si>
  <si>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</si>
  <si>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</si>
  <si>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</si>
  <si>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</si>
  <si>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</si>
  <si>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</si>
  <si>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</si>
  <si>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</si>
  <si>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</si>
  <si>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</si>
  <si>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</si>
  <si>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</si>
  <si>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</si>
  <si>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</si>
  <si>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</si>
  <si>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</si>
  <si>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</si>
  <si>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</si>
  <si>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</si>
  <si>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</si>
  <si>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</si>
  <si>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</si>
  <si>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</si>
  <si>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</si>
  <si>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</si>
  <si>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</si>
  <si>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</si>
  <si>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</si>
  <si>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</si>
  <si>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</si>
  <si>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</si>
  <si>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</si>
  <si>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</si>
  <si>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</si>
  <si>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</si>
  <si>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</si>
  <si>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</si>
  <si>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</si>
  <si>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</si>
  <si>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</si>
  <si>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</si>
  <si>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</si>
  <si>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</si>
  <si>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</si>
  <si>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</si>
  <si>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</si>
  <si>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</si>
  <si>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</si>
  <si>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</si>
  <si>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</si>
  <si>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</si>
  <si>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</si>
  <si>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</si>
  <si>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</si>
  <si>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</si>
  <si>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</si>
  <si>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</si>
  <si>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</si>
  <si>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</si>
  <si>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</si>
  <si>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</si>
  <si>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</si>
  <si>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</si>
  <si>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</si>
  <si>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</si>
  <si>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</si>
  <si>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</si>
  <si>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</si>
  <si>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</si>
  <si>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</si>
  <si>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</si>
  <si>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</si>
  <si>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</si>
  <si>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</si>
  <si>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</si>
  <si>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</si>
  <si>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</si>
  <si>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</si>
  <si>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</si>
  <si>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</si>
  <si>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</si>
  <si>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</si>
  <si>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</si>
  <si>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</si>
  <si>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</si>
  <si>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</si>
  <si>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</si>
  <si>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</si>
  <si>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</si>
  <si>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</si>
  <si>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</si>
  <si>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</si>
  <si>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</si>
  <si>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</si>
  <si>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</si>
  <si>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</si>
  <si>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</si>
  <si>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</si>
  <si>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</si>
  <si>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</si>
  <si>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</si>
  <si>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</si>
  <si>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</si>
  <si>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</si>
  <si>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</si>
  <si>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</si>
  <si>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</si>
  <si>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</si>
  <si>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</si>
  <si>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</si>
  <si>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</si>
  <si>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</si>
  <si>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</si>
  <si>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</si>
  <si>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</si>
  <si>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</si>
  <si>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</si>
  <si>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</si>
  <si>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</si>
  <si>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</si>
  <si>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</si>
  <si>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</si>
  <si>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</si>
  <si>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</si>
  <si>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</si>
  <si>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</si>
  <si>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</si>
  <si>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</si>
  <si>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</si>
  <si>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</si>
  <si>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</si>
  <si>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</si>
  <si>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</si>
  <si>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</si>
  <si>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</si>
  <si>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</si>
  <si>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</si>
  <si>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</si>
  <si>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</si>
  <si>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</si>
  <si>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</si>
  <si>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</si>
  <si>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</si>
  <si>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</si>
  <si>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</si>
  <si>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</si>
  <si>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</si>
  <si>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</si>
  <si>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</si>
  <si>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</si>
  <si>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</si>
  <si>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</si>
  <si>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</si>
  <si>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</si>
  <si>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</si>
  <si>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</si>
  <si>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</si>
  <si>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</si>
  <si>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</si>
  <si>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</si>
  <si>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</si>
  <si>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</si>
  <si>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</si>
  <si>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</si>
  <si>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</si>
  <si>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</si>
  <si>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</si>
  <si>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</si>
  <si>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</si>
  <si>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</si>
  <si>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</si>
  <si>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</si>
  <si>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</si>
  <si>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</si>
  <si>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</si>
  <si>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</si>
  <si>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</si>
  <si>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</si>
  <si>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</si>
  <si>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</si>
  <si>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</si>
  <si>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</si>
  <si>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</si>
  <si>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</si>
  <si>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</si>
  <si>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</si>
  <si>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</si>
  <si>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</si>
  <si>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</si>
  <si>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</si>
  <si>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</si>
  <si>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</si>
  <si>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</si>
  <si>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</si>
  <si>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</si>
  <si>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</si>
  <si>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</si>
  <si>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</si>
  <si>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</si>
  <si>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</si>
  <si>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</si>
  <si>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</si>
  <si>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</si>
  <si>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</si>
  <si>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</si>
  <si>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</si>
  <si>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</si>
  <si>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</si>
  <si>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</si>
  <si>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</si>
  <si>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</si>
  <si>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</si>
  <si>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</si>
  <si>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</si>
  <si>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</si>
  <si>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</si>
  <si>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</si>
  <si>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</si>
  <si>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</si>
  <si>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</si>
  <si>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</si>
  <si>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</si>
  <si>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</si>
  <si>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</si>
  <si>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Ingresos entre Enero  y Diciembre 2013 (*)</t>
  </si>
  <si>
    <t>Número de casos acumulados Jul-2005 a Dic-2013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</si>
  <si>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</si>
  <si>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</si>
  <si>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</si>
  <si>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</si>
  <si>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</si>
  <si>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2012-06 BASE FIJA</t>
  </si>
  <si>
    <t>El problema de salud N°18 VIH cuenta con casos incorporados al SIGGES desde 2014 en adelante</t>
  </si>
  <si>
    <t>Número de casos acumulados Jul-2005 a Mar-2014</t>
  </si>
  <si>
    <t>Número de casos acumulados Jul-2005 a Jun-2014</t>
  </si>
  <si>
    <t>Año 9 (13-14)</t>
  </si>
  <si>
    <t>Problema 70 - 80</t>
  </si>
  <si>
    <t>a Jun 2014</t>
  </si>
  <si>
    <t>Número de casos acumulados Jul-2005 a Sep-2014</t>
  </si>
  <si>
    <t>Número de casos acumulados Jul-2005 a Dic-2014</t>
  </si>
  <si>
    <t>Ingresos entre Enero  y Diciembre 2014 (*)</t>
  </si>
  <si>
    <t>Año 2015 (*)</t>
  </si>
  <si>
    <t>Val</t>
  </si>
  <si>
    <t>Número de casos acumulados
 Jul-2005 a Mar-2015 (*)</t>
  </si>
  <si>
    <t>Número de casos acumulados
 Jul-2005 a Mar-2015</t>
  </si>
  <si>
    <t>Número de casos acumulados
 Jul-2005 a Jun-2015 (*)</t>
  </si>
  <si>
    <t>a Jun 2015</t>
  </si>
  <si>
    <t>Número de casos acumulados
 Jul-2005 a Jun-2015</t>
  </si>
  <si>
    <t>Año 10 (14-15)</t>
  </si>
  <si>
    <t>Muestra la distribución porcentual de los casos según Fonasa e Isapre según los problemas de salud al 30 de septiembre de 2015.</t>
  </si>
  <si>
    <t>Número de casos acumulados
 Jul-2005 a Sep-2015 (*)</t>
  </si>
  <si>
    <t>jun.15</t>
  </si>
  <si>
    <t>Número de casos acumulados
 Jul-2005 a Sep-2015</t>
  </si>
  <si>
    <t>Número de casos acumulados
 Jul-2005 a Dic-2015 (*)</t>
  </si>
  <si>
    <t>Número de casos acumulados
 Jul-2005 a Dic-2015</t>
  </si>
  <si>
    <t>Enero 2015 - Diciembre 2015</t>
  </si>
  <si>
    <t>SolAce-2015-12</t>
  </si>
  <si>
    <t>Ingresos entre Enero  y Diciembre 2015 (*)</t>
  </si>
  <si>
    <t>El problema de salud N°18 VIH no cuenta con casos disponibles entre marzo año 2019 a diciembre 2013.</t>
  </si>
  <si>
    <t>Año 2016 (*)</t>
  </si>
  <si>
    <t>Muestra la cantidad de casos totales atendidos por FONASA e Isapres, acumulados en forma semestral y trimestral desde el 1° de julio de 2005 al 1 de abril de 2016 para FONASA y desde el 1° de julio de 2005 al 1 de abril de 2016 para Isapres.</t>
  </si>
  <si>
    <t>Número de casos acumulados
 Jul-2005 a Mar-2016 (*)</t>
  </si>
  <si>
    <t>Muestra la distribución de Casos GES acumulados por nivel de atención desde Julio de 2005 al 1 de abril de 2016.</t>
  </si>
  <si>
    <t>Muestra la distribución de Casos GES acumulados por modalidad de atención ambulatoria desde Julio 2005 al 1 de abril de 2016.</t>
  </si>
  <si>
    <t>Muestra la distribución de Casos GES acumulados por modalidad de atención hospitalaria desde Julio 2005 al 1 de abril de 2016.</t>
  </si>
  <si>
    <t>Muestra la distribución de Casos GES acumulados por modalidad de atención mixta desde Julio 2005 al 1 de abril de 2016.</t>
  </si>
  <si>
    <t>Aceptación</t>
  </si>
  <si>
    <t>SolAce-2016-03</t>
  </si>
  <si>
    <t>Datos Casos Acumulados a de Julio 2005 a  marzo 2016</t>
  </si>
  <si>
    <t>Tasas de usos de Casos GES entre enero y marzo 2016 (*)</t>
  </si>
  <si>
    <t>Enero 2016 - Marzo 2016</t>
  </si>
  <si>
    <t>Tasa de Uso en función de los Casos GES (*)</t>
  </si>
  <si>
    <t>Tasa de Uso: expresa la razón entre el número de casos GES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</si>
  <si>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Tasa de Uso: expresa la razón entre el número de casos AUGE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</si>
</sst>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  <font>
      <sz val="10"/>
      <name val="Segoe UI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9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65" fontId="8" fillId="0" borderId="76" xfId="2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40" xfId="0" applyFont="1" applyBorder="1" applyAlignment="1">
      <alignment horizontal="center" vertical="top" wrapText="1"/>
    </xf>
    <xf numFmtId="165" fontId="2" fillId="0" borderId="40" xfId="2" applyNumberFormat="1" applyFont="1" applyBorder="1" applyAlignment="1">
      <alignment horizontal="center" vertical="top" wrapText="1"/>
    </xf>
    <xf numFmtId="170" fontId="2" fillId="6" borderId="40" xfId="2" applyNumberFormat="1" applyFont="1" applyFill="1" applyBorder="1" applyAlignment="1">
      <alignment horizontal="center" vertical="top" wrapText="1"/>
    </xf>
    <xf numFmtId="0" fontId="2" fillId="7" borderId="40" xfId="0" applyFont="1" applyFill="1" applyBorder="1" applyAlignment="1">
      <alignment horizontal="center" vertical="top" wrapText="1"/>
    </xf>
    <xf numFmtId="0" fontId="2" fillId="0" borderId="40" xfId="0" applyFont="1" applyBorder="1"/>
    <xf numFmtId="165" fontId="2" fillId="0" borderId="40" xfId="2" applyNumberFormat="1" applyFont="1" applyBorder="1"/>
    <xf numFmtId="165" fontId="2" fillId="0" borderId="40" xfId="0" applyNumberFormat="1" applyFont="1" applyBorder="1"/>
    <xf numFmtId="165" fontId="2" fillId="6" borderId="40" xfId="2" applyNumberFormat="1" applyFont="1" applyFill="1" applyBorder="1"/>
    <xf numFmtId="165" fontId="2" fillId="7" borderId="40" xfId="2" applyNumberFormat="1" applyFont="1" applyFill="1" applyBorder="1"/>
    <xf numFmtId="165" fontId="2" fillId="0" borderId="0" xfId="2" applyNumberFormat="1" applyFont="1"/>
    <xf numFmtId="165" fontId="2" fillId="0" borderId="0" xfId="0" applyNumberFormat="1" applyFont="1"/>
    <xf numFmtId="0" fontId="2" fillId="0" borderId="0" xfId="0" applyFont="1" applyAlignment="1"/>
    <xf numFmtId="3" fontId="29" fillId="0" borderId="77" xfId="0" applyNumberFormat="1" applyFont="1" applyFill="1" applyBorder="1" applyAlignment="1" applyProtection="1"/>
    <xf numFmtId="0" fontId="29" fillId="0" borderId="78" xfId="0" applyNumberFormat="1" applyFont="1" applyFill="1" applyBorder="1" applyAlignment="1" applyProtection="1"/>
    <xf numFmtId="3" fontId="29" fillId="0" borderId="79" xfId="0" applyNumberFormat="1" applyFont="1" applyFill="1" applyBorder="1" applyAlignment="1" applyProtection="1"/>
    <xf numFmtId="0" fontId="29" fillId="0" borderId="80" xfId="0" applyNumberFormat="1" applyFont="1" applyFill="1" applyBorder="1" applyAlignment="1" applyProtection="1"/>
    <xf numFmtId="0" fontId="20" fillId="0" borderId="1" xfId="0" applyFont="1" applyFill="1" applyBorder="1" applyAlignment="1">
      <alignment horizontal="justify" vertical="top" wrapText="1"/>
    </xf>
    <xf numFmtId="165" fontId="30" fillId="0" borderId="2" xfId="2" applyNumberFormat="1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Border="1" applyAlignment="1">
      <alignment horizontal="center" vertical="top" wrapText="1"/>
    </xf>
    <xf numFmtId="165" fontId="8" fillId="0" borderId="2" xfId="2" applyNumberFormat="1" applyFont="1" applyBorder="1" applyAlignment="1">
      <alignment horizontal="center" vertical="top" wrapText="1"/>
    </xf>
    <xf numFmtId="165" fontId="8" fillId="0" borderId="58" xfId="2" applyNumberFormat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9" fontId="8" fillId="0" borderId="0" xfId="3" applyFont="1" applyBorder="1" applyAlignment="1">
      <alignment vertical="center" wrapText="1"/>
    </xf>
    <xf numFmtId="9" fontId="8" fillId="0" borderId="0" xfId="3" applyFont="1" applyBorder="1" applyAlignment="1">
      <alignment horizontal="justify" vertical="center"/>
    </xf>
    <xf numFmtId="3" fontId="8" fillId="0" borderId="0" xfId="0" applyNumberFormat="1" applyFont="1" applyBorder="1" applyAlignment="1">
      <alignment vertical="center"/>
    </xf>
    <xf numFmtId="0" fontId="8" fillId="0" borderId="39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9" fontId="8" fillId="0" borderId="0" xfId="3" applyFont="1" applyFill="1" applyBorder="1" applyAlignment="1">
      <alignment horizontal="right" vertical="top" wrapText="1"/>
    </xf>
    <xf numFmtId="0" fontId="8" fillId="0" borderId="68" xfId="0" applyFont="1" applyFill="1" applyBorder="1" applyAlignment="1">
      <alignment vertical="top" wrapText="1"/>
    </xf>
    <xf numFmtId="164" fontId="3" fillId="2" borderId="11" xfId="1" applyNumberFormat="1" applyFill="1" applyBorder="1" applyAlignment="1" applyProtection="1">
      <alignment vertical="center"/>
    </xf>
    <xf numFmtId="164" fontId="3" fillId="2" borderId="13" xfId="1" applyNumberFormat="1" applyFill="1" applyBorder="1" applyAlignment="1" applyProtection="1">
      <alignment vertical="center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29" xfId="3" applyNumberFormat="1" applyFont="1" applyFill="1" applyBorder="1" applyAlignment="1">
      <alignment horizontal="center" vertical="center" wrapText="1"/>
    </xf>
    <xf numFmtId="164" fontId="20" fillId="2" borderId="15" xfId="3" applyNumberFormat="1" applyFont="1" applyFill="1" applyBorder="1" applyAlignment="1">
      <alignment horizontal="center" vertical="center" wrapText="1"/>
    </xf>
    <xf numFmtId="164" fontId="20" fillId="2" borderId="21" xfId="3" applyNumberFormat="1" applyFont="1" applyFill="1" applyBorder="1" applyAlignment="1">
      <alignment horizontal="center" vertical="center" wrapText="1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0.94255579621433283</c:v>
                </c:pt>
                <c:pt idx="4">
                  <c:v>0.94529994309253507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5.7444203785667197E-2</c:v>
                </c:pt>
                <c:pt idx="4">
                  <c:v>5.4700056907464968E-2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089232"/>
        <c:axId val="307090352"/>
      </c:barChart>
      <c:catAx>
        <c:axId val="30708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07090352"/>
        <c:crosses val="autoZero"/>
        <c:auto val="1"/>
        <c:lblAlgn val="ctr"/>
        <c:lblOffset val="100"/>
        <c:noMultiLvlLbl val="0"/>
      </c:catAx>
      <c:valAx>
        <c:axId val="307090352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0708923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7953176555271808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GES'!$E$34:$E$43</c:f>
              <c:strCache>
                <c:ptCount val="10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</c:strCache>
            </c:strRef>
          </c:cat>
          <c:val>
            <c:numRef>
              <c:f>'Gráfico Casos por Año GES'!$F$34:$F$43</c:f>
              <c:numCache>
                <c:formatCode>_-* #,##0_-;\-* #,##0_-;_-* "-"??_-;_-@_-</c:formatCode>
                <c:ptCount val="10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2161944</c:v>
                </c:pt>
                <c:pt idx="4">
                  <c:v>1948491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  <c:pt idx="8">
                  <c:v>3093947</c:v>
                </c:pt>
                <c:pt idx="9">
                  <c:v>3060596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93712"/>
        <c:axId val="307094272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401768767298857E-16"/>
                  <c:y val="4.0790312300828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GES'!$E$34:$E$43</c:f>
              <c:strCache>
                <c:ptCount val="10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</c:strCache>
            </c:strRef>
          </c:cat>
          <c:val>
            <c:numRef>
              <c:f>'Gráfico Casos por Año GES'!$G$34:$G$43</c:f>
              <c:numCache>
                <c:formatCode>_-* #,##0_-;\-* #,##0_-;_-* "-"??_-;_-@_-</c:formatCode>
                <c:ptCount val="10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  <c:pt idx="8">
                  <c:v>202145</c:v>
                </c:pt>
                <c:pt idx="9">
                  <c:v>224763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95392"/>
        <c:axId val="307094832"/>
      </c:lineChart>
      <c:catAx>
        <c:axId val="30709371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Verdana" pitchFamily="34" charset="0"/>
              </a:defRPr>
            </a:pPr>
            <a:endParaRPr lang="es-CL"/>
          </a:p>
        </c:txPr>
        <c:crossAx val="307094272"/>
        <c:crosses val="autoZero"/>
        <c:auto val="1"/>
        <c:lblAlgn val="ctr"/>
        <c:lblOffset val="100"/>
        <c:noMultiLvlLbl val="0"/>
      </c:catAx>
      <c:valAx>
        <c:axId val="30709427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07093712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070948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07095392"/>
        <c:crosses val="max"/>
        <c:crossBetween val="between"/>
      </c:valAx>
      <c:catAx>
        <c:axId val="3070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70948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557235035341066E-3"/>
                  <c:y val="2.142472975658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629702508151669E-2"/>
                  <c:y val="-1.522039233799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343598829176605E-2"/>
                  <c:y val="2.578982026771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723411720409247E-2"/>
                  <c:y val="-2.069527278174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61380691678848E-2"/>
                  <c:y val="-2.37812128418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763511307132404E-2"/>
                  <c:y val="-1.830065359477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95162655634772E-2"/>
                  <c:y val="3.3986928104575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519557987588967E-2"/>
                  <c:y val="-2.8758169934640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Calendari'!$E$32:$E$42</c:f>
              <c:numCache>
                <c:formatCode>0_ ;\-0\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'Gráfico Casos por Año Calendari'!$F$32:$F$42</c:f>
              <c:numCache>
                <c:formatCode>_-* #,##0_-;\-* #,##0_-;_-* "-"??_-;_-@_-</c:formatCode>
                <c:ptCount val="11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1984574</c:v>
                </c:pt>
                <c:pt idx="6">
                  <c:v>2684973</c:v>
                </c:pt>
                <c:pt idx="7">
                  <c:v>2781733</c:v>
                </c:pt>
                <c:pt idx="8">
                  <c:v>2978702</c:v>
                </c:pt>
                <c:pt idx="9">
                  <c:v>3062912</c:v>
                </c:pt>
                <c:pt idx="10">
                  <c:v>3096124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99312"/>
        <c:axId val="307099872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9223045677709381E-2"/>
                  <c:y val="-3.20977713695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572181268051748E-2"/>
                  <c:y val="-2.4689809136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382791701815555E-2"/>
                  <c:y val="4.149894461765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635575301505978E-2"/>
                  <c:y val="4.0006533071594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6423569824283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719911254426548E-2"/>
                  <c:y val="-2.906592680671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3109883298858373E-2"/>
                  <c:y val="-3.1372549019607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621976659773014E-3"/>
                  <c:y val="2.6143790849673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Calendari'!$G$32:$G$42</c:f>
              <c:numCache>
                <c:formatCode>_-* #,##0_-;\-* #,##0_-;_-* "-"??_-;_-@_-</c:formatCode>
                <c:ptCount val="11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  <c:pt idx="9">
                  <c:v>234383</c:v>
                </c:pt>
                <c:pt idx="10">
                  <c:v>216630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907200"/>
        <c:axId val="307100432"/>
      </c:lineChart>
      <c:catAx>
        <c:axId val="30709931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07099872"/>
        <c:crosses val="autoZero"/>
        <c:auto val="1"/>
        <c:lblAlgn val="ctr"/>
        <c:lblOffset val="100"/>
        <c:noMultiLvlLbl val="0"/>
      </c:catAx>
      <c:valAx>
        <c:axId val="30709987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070993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071004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51907200"/>
        <c:crosses val="max"/>
        <c:crossBetween val="between"/>
      </c:valAx>
      <c:catAx>
        <c:axId val="351907200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071004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0.94917510901663305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5.0824890983366941E-2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910560"/>
        <c:axId val="351911120"/>
      </c:barChart>
      <c:catAx>
        <c:axId val="35191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911120"/>
        <c:crossesAt val="0"/>
        <c:auto val="1"/>
        <c:lblAlgn val="ctr"/>
        <c:lblOffset val="100"/>
        <c:noMultiLvlLbl val="0"/>
      </c:catAx>
      <c:valAx>
        <c:axId val="351911120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910560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marzo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0.72397527476804957</c:v>
                </c:pt>
                <c:pt idx="1">
                  <c:v>0.7189647358721577</c:v>
                </c:pt>
                <c:pt idx="2">
                  <c:v>0.72370314752859133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0.11423050241076202</c:v>
                </c:pt>
                <c:pt idx="1">
                  <c:v>0.10041697878154368</c:v>
                </c:pt>
                <c:pt idx="2">
                  <c:v>0.11348027651081104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0.16179422282118841</c:v>
                </c:pt>
                <c:pt idx="1">
                  <c:v>0.18061828534629856</c:v>
                </c:pt>
                <c:pt idx="2">
                  <c:v>0.16281657596059759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1915040"/>
        <c:axId val="351915600"/>
      </c:barChart>
      <c:catAx>
        <c:axId val="35191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915600"/>
        <c:crosses val="autoZero"/>
        <c:auto val="1"/>
        <c:lblAlgn val="ctr"/>
        <c:lblOffset val="100"/>
        <c:noMultiLvlLbl val="0"/>
      </c:catAx>
      <c:valAx>
        <c:axId val="3519156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915040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GrafPorGrupdeDS!$C$44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GrafPorGrupdeDS!$D$44:$M$44</c:f>
              <c:numCache>
                <c:formatCode>0.0%</c:formatCode>
                <c:ptCount val="10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0.62283817989371382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  <c:pt idx="8">
                  <c:v>0.5362409151922547</c:v>
                </c:pt>
                <c:pt idx="9">
                  <c:v>0.53376981271271007</c:v>
                </c:pt>
              </c:numCache>
            </c:numRef>
          </c:val>
        </c:ser>
        <c:ser>
          <c:idx val="1"/>
          <c:order val="1"/>
          <c:tx>
            <c:strRef>
              <c:f>GrafPorGrupdeDS!$C$45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GrafPorGrupdeDS!$D$45:$M$45</c:f>
              <c:numCache>
                <c:formatCode>0.0%</c:formatCode>
                <c:ptCount val="10"/>
                <c:pt idx="1">
                  <c:v>0.15353288827869102</c:v>
                </c:pt>
                <c:pt idx="2">
                  <c:v>0.18116482380576734</c:v>
                </c:pt>
                <c:pt idx="3">
                  <c:v>0.19340590671535479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  <c:pt idx="8">
                  <c:v>0.17729792802972361</c:v>
                </c:pt>
                <c:pt idx="9">
                  <c:v>0.17410254503089459</c:v>
                </c:pt>
              </c:numCache>
            </c:numRef>
          </c:val>
        </c:ser>
        <c:ser>
          <c:idx val="2"/>
          <c:order val="2"/>
          <c:tx>
            <c:strRef>
              <c:f>GrafPorGrupdeDS!$C$46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GrafPorGrupdeDS!$D$46:$M$46</c:f>
              <c:numCache>
                <c:formatCode>0.0%</c:formatCode>
                <c:ptCount val="10"/>
                <c:pt idx="2">
                  <c:v>0.12793283392841318</c:v>
                </c:pt>
                <c:pt idx="3">
                  <c:v>0.18375591339093139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  <c:pt idx="8">
                  <c:v>0.21830714751427552</c:v>
                </c:pt>
                <c:pt idx="9">
                  <c:v>0.21294212261585965</c:v>
                </c:pt>
              </c:numCache>
            </c:numRef>
          </c:val>
        </c:ser>
        <c:ser>
          <c:idx val="3"/>
          <c:order val="3"/>
          <c:tx>
            <c:strRef>
              <c:f>GrafPorGrupdeDS!$C$47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GrafPorGrupdeDS!$D$47:$M$47</c:f>
              <c:numCache>
                <c:formatCode>0.0%</c:formatCode>
                <c:ptCount val="10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  <c:pt idx="8">
                  <c:v>5.8052365828303067E-2</c:v>
                </c:pt>
                <c:pt idx="9">
                  <c:v>6.4533353869412696E-2</c:v>
                </c:pt>
              </c:numCache>
            </c:numRef>
          </c:val>
        </c:ser>
        <c:ser>
          <c:idx val="4"/>
          <c:order val="4"/>
          <c:tx>
            <c:strRef>
              <c:f>GrafPorGrupdeDS!$C$48</c:f>
              <c:strCache>
                <c:ptCount val="1"/>
                <c:pt idx="0">
                  <c:v>Problema 70 - 80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1.7037224053983409E-3"/>
                  <c:y val="-2.386065378191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2.2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GrafPorGrupdeDS!$D$48:$M$48</c:f>
              <c:numCache>
                <c:formatCode>0.0%</c:formatCode>
                <c:ptCount val="10"/>
                <c:pt idx="8">
                  <c:v>1.0101643435443083E-2</c:v>
                </c:pt>
                <c:pt idx="9">
                  <c:v>1.4652165771123004E-2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1920640"/>
        <c:axId val="351921200"/>
      </c:barChart>
      <c:catAx>
        <c:axId val="35192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1921200"/>
        <c:crosses val="autoZero"/>
        <c:auto val="1"/>
        <c:lblAlgn val="ctr"/>
        <c:lblOffset val="100"/>
        <c:noMultiLvlLbl val="0"/>
      </c:catAx>
      <c:valAx>
        <c:axId val="351921200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519206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8.3511777014665153E-2"/>
          <c:y val="0.91142042284084568"/>
          <c:w val="0.87141135022549499"/>
          <c:h val="8.857957715915432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0.19464341774856742</c:v>
                </c:pt>
                <c:pt idx="1">
                  <c:v>6.372606071214755E-2</c:v>
                </c:pt>
                <c:pt idx="2">
                  <c:v>0.18757972280389562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11,8%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0.17489445440638515</c:v>
                </c:pt>
                <c:pt idx="1">
                  <c:v>0.11754913088129726</c:v>
                </c:pt>
                <c:pt idx="2">
                  <c:v>0.17180036603602458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0.14384575092429391</c:v>
                </c:pt>
                <c:pt idx="1">
                  <c:v>0.21942442359027167</c:v>
                </c:pt>
                <c:pt idx="2">
                  <c:v>0.14792362646441162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29</c:v>
                </c:pt>
                <c:pt idx="1">
                  <c:v>Vicios de refracción en personas de 65 años y más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1,6%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7.2150417658081556E-2</c:v>
                </c:pt>
                <c:pt idx="1">
                  <c:v>1.6116102229103955E-2</c:v>
                </c:pt>
                <c:pt idx="2">
                  <c:v>6.9127065219690184E-2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0.41446595926267199</c:v>
                </c:pt>
                <c:pt idx="1">
                  <c:v>0.58318428258717991</c:v>
                </c:pt>
                <c:pt idx="2">
                  <c:v>0.42356921947597798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470976"/>
        <c:axId val="353471536"/>
      </c:barChart>
      <c:catAx>
        <c:axId val="353470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471536"/>
        <c:crosses val="autoZero"/>
        <c:auto val="1"/>
        <c:lblAlgn val="ctr"/>
        <c:lblOffset val="100"/>
        <c:tickLblSkip val="1"/>
        <c:noMultiLvlLbl val="0"/>
      </c:catAx>
      <c:valAx>
        <c:axId val="3534715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4709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5</a:t>
                    </a:r>
                  </a:p>
                  <a:p>
                    <a:fld id="{176AB747-43A9-4518-B2E4-CDF2BF0BCE5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CA12D099-A334-412D-9463-FECA6252F8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EDE2DA91-6784-4CE0-9D22-DBBAF6F1A0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0.29291035420463402</c:v>
                </c:pt>
                <c:pt idx="1">
                  <c:v>7.8996313505369745E-2</c:v>
                </c:pt>
                <c:pt idx="2">
                  <c:v>0.28262986846556831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1AD5A765-7085-4980-942D-FAB24192FE6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131E-3"/>
                  <c:y val="-0.10344827586206896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N° 5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045FF302-C1EA-4BC5-97E8-6D9D3E7070E2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E6B47816-1EC0-4823-A6C0-05143F7F5C2E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0.182947223526363</c:v>
                </c:pt>
                <c:pt idx="1">
                  <c:v>9.6662155766064246E-3</c:v>
                </c:pt>
                <c:pt idx="2">
                  <c:v>0.17461951897150943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58620689655173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2D18B959-7098-48CA-9BCC-E347EA40EC9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2.5862068965517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C4223333-F236-4A23-B6CE-5F4D974FE75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3507825573911105E-17"/>
                  <c:y val="-2.0114942528735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8C30DCAA-155C-4E7B-A0CB-F4BD7335E1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6.7340781239219799E-2</c:v>
                </c:pt>
                <c:pt idx="1">
                  <c:v>0.11845447212463418</c:v>
                </c:pt>
                <c:pt idx="2">
                  <c:v>6.9797251924831605E-2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3507825573911105E-17"/>
                  <c:y val="3.4482758620689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fld id="{6EEA89D8-EFF7-4430-9F68-5D335706D80B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0994E-3"/>
                  <c:y val="3.44827586206896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fld id="{4508176F-EB1F-420A-9155-00C630E36B8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2.87356321839080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fld id="{EE64C958-609F-4083-9E41-3B2495CA6CA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7.0746019005117275E-2</c:v>
                </c:pt>
                <c:pt idx="1">
                  <c:v>4.4944569253434839E-2</c:v>
                </c:pt>
                <c:pt idx="2">
                  <c:v>6.9506028234280967E-2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A9FB10A0-2A4F-40FD-91CD-273FC27F942C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4A680E8E-50CC-484F-BC7F-0D8422569A3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974736AB-0AB1-4FE6-B835-A869539272ED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0.38605562202466581</c:v>
                </c:pt>
                <c:pt idx="1">
                  <c:v>0.74793842953995504</c:v>
                </c:pt>
                <c:pt idx="2">
                  <c:v>0.4034473324038097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53476576"/>
        <c:axId val="353477136"/>
      </c:barChart>
      <c:catAx>
        <c:axId val="353476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477136"/>
        <c:crosses val="autoZero"/>
        <c:auto val="1"/>
        <c:lblAlgn val="ctr"/>
        <c:lblOffset val="100"/>
        <c:noMultiLvlLbl val="0"/>
      </c:catAx>
      <c:valAx>
        <c:axId val="3534771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34765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3</a:t>
                    </a:r>
                  </a:p>
                  <a:p>
                    <a:fld id="{F152A7D3-4B0A-4D7B-A63B-F3424929FEC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E221DC8C-4954-4824-B7B2-6C6DF40C49B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5B498A05-DE99-45B8-8F69-58186695290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0.72185605920197848</c:v>
                </c:pt>
                <c:pt idx="1">
                  <c:v>5.8847728999499659E-2</c:v>
                </c:pt>
                <c:pt idx="2">
                  <c:v>0.68191039368978079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BC90A4A5-9A3D-4E0D-8110-3F32427D381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E2BF7624-4F4D-426A-99A3-E93A4CCF903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906B8DA-7DFF-4EAB-8DBC-975CA941251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0.24717286981514588</c:v>
                </c:pt>
                <c:pt idx="1">
                  <c:v>0.85786186831718025</c:v>
                </c:pt>
                <c:pt idx="2">
                  <c:v>0.28396634186502401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028525058882494E-3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60ED002-0865-4FB2-9832-2B44193224E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1085575176647484E-3"/>
                  <c:y val="8.83190883190882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4DF919B-168C-40C0-ACB2-DB1B2DBB4920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0217115035329497E-2"/>
                  <c:y val="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DACB2C18-6215-4574-ADC5-18364BD0852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1.2673612596197988E-2</c:v>
                </c:pt>
                <c:pt idx="1">
                  <c:v>2.2341233808350167E-2</c:v>
                </c:pt>
                <c:pt idx="2">
                  <c:v>1.3256078223924446E-2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114100235529976E-3"/>
                  <c:y val="-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E49FBA2F-DBE0-4E3A-999A-915ABC10F477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085575176647484E-3"/>
                  <c:y val="-9.6866096866096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491F77B0-C297-4595-B36D-FD832E17A5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1085575176647484E-3"/>
                  <c:y val="-0.108262108262108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F3592B92-46CA-403F-AA8C-FA06BB77155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6.5994884647956002E-3</c:v>
                </c:pt>
                <c:pt idx="1">
                  <c:v>1.0885236180345792E-2</c:v>
                </c:pt>
                <c:pt idx="2">
                  <c:v>6.8577009742262895E-3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948492600100115E-2"/>
                  <c:y val="5.698005698005593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2DB2546D-7821-4263-96C5-4A28EE2AF0FE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165607635429735E-2"/>
                  <c:y val="-5.698005698005698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10818181-902C-4C42-BEF3-A2470F254F7A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894849260010024E-2"/>
                  <c:y val="2.849002849002849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fld id="{D351FDC1-7488-4BD7-8891-7DEF1654FC45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1.1697969921882054E-2</c:v>
                </c:pt>
                <c:pt idx="1">
                  <c:v>5.0063932694624093E-2</c:v>
                </c:pt>
                <c:pt idx="2">
                  <c:v>1.4009485247044486E-2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53482176"/>
        <c:axId val="353482736"/>
      </c:barChart>
      <c:catAx>
        <c:axId val="353482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482736"/>
        <c:crosses val="autoZero"/>
        <c:auto val="1"/>
        <c:lblAlgn val="ctr"/>
        <c:lblOffset val="100"/>
        <c:noMultiLvlLbl val="0"/>
      </c:catAx>
      <c:valAx>
        <c:axId val="3534827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4821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59</xdr:row>
      <xdr:rowOff>133350</xdr:rowOff>
    </xdr:from>
    <xdr:to>
      <xdr:col>9</xdr:col>
      <xdr:colOff>638175</xdr:colOff>
      <xdr:row>60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190500</xdr:colOff>
      <xdr:row>58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4332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737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142240</xdr:rowOff>
    </xdr:from>
    <xdr:to>
      <xdr:col>1</xdr:col>
      <xdr:colOff>736600</xdr:colOff>
      <xdr:row>91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15</xdr:col>
      <xdr:colOff>190500</xdr:colOff>
      <xdr:row>30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</xdr:col>
      <xdr:colOff>466725</xdr:colOff>
      <xdr:row>44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0.41742</cdr:x>
      <cdr:y>0.74699</cdr:y>
    </cdr:from>
    <cdr:to>
      <cdr:x>0.56302</cdr:x>
      <cdr:y>0.81856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689669" y="3652891"/>
          <a:ext cx="1286987" cy="3499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0.60717</cdr:x>
      <cdr:y>0.74388</cdr:y>
    </cdr:from>
    <cdr:to>
      <cdr:x>0.75277</cdr:x>
      <cdr:y>0.81545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5366855" y="3637651"/>
          <a:ext cx="1286988" cy="3499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0.59634</cdr:x>
      <cdr:y>0.84145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4283834" y="3127496"/>
          <a:ext cx="143864" cy="1830743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0.59892</cdr:x>
      <cdr:y>0.81203</cdr:y>
    </cdr:from>
    <cdr:to>
      <cdr:x>0.76875</cdr:x>
      <cdr:y>0.84145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5972639" y="3292300"/>
          <a:ext cx="143863" cy="150113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0.80111</cdr:x>
      <cdr:y>0.7512</cdr:y>
    </cdr:from>
    <cdr:to>
      <cdr:x>0.881</cdr:x>
      <cdr:y>0.82169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6898023" y="3713542"/>
          <a:ext cx="687901" cy="3484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0.76868</cdr:x>
      <cdr:y>0.81092</cdr:y>
    </cdr:from>
    <cdr:to>
      <cdr:x>0.90929</cdr:x>
      <cdr:y>0.84778</cdr:y>
    </cdr:to>
    <cdr:sp macro="" textlink="">
      <cdr:nvSpPr>
        <cdr:cNvPr id="12" name="9 Abrir llave"/>
        <cdr:cNvSpPr/>
      </cdr:nvSpPr>
      <cdr:spPr>
        <a:xfrm xmlns:a="http://schemas.openxmlformats.org/drawingml/2006/main" rot="16200000" flipH="1">
          <a:off x="7133057" y="3494504"/>
          <a:ext cx="182240" cy="1210757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318142</xdr:colOff>
      <xdr:row>24</xdr:row>
      <xdr:rowOff>78202</xdr:rowOff>
    </xdr:from>
    <xdr:to>
      <xdr:col>3</xdr:col>
      <xdr:colOff>422913</xdr:colOff>
      <xdr:row>24</xdr:row>
      <xdr:rowOff>150202</xdr:rowOff>
    </xdr:to>
    <xdr:sp macro="" textlink="">
      <xdr:nvSpPr>
        <xdr:cNvPr id="6" name="5 Abrir llave"/>
        <xdr:cNvSpPr/>
      </xdr:nvSpPr>
      <xdr:spPr>
        <a:xfrm rot="16200000" flipH="1">
          <a:off x="1763278" y="3616546"/>
          <a:ext cx="72000" cy="7219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425682</xdr:colOff>
      <xdr:row>24</xdr:row>
      <xdr:rowOff>78201</xdr:rowOff>
    </xdr:from>
    <xdr:to>
      <xdr:col>4</xdr:col>
      <xdr:colOff>578077</xdr:colOff>
      <xdr:row>24</xdr:row>
      <xdr:rowOff>150201</xdr:rowOff>
    </xdr:to>
    <xdr:sp macro="" textlink="">
      <xdr:nvSpPr>
        <xdr:cNvPr id="7" name="6 Abrir llave"/>
        <xdr:cNvSpPr/>
      </xdr:nvSpPr>
      <xdr:spPr>
        <a:xfrm rot="16200000" flipH="1">
          <a:off x="2511850" y="3592733"/>
          <a:ext cx="72000" cy="769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580848</xdr:colOff>
      <xdr:row>24</xdr:row>
      <xdr:rowOff>81058</xdr:rowOff>
    </xdr:from>
    <xdr:to>
      <xdr:col>6</xdr:col>
      <xdr:colOff>434343</xdr:colOff>
      <xdr:row>24</xdr:row>
      <xdr:rowOff>153058</xdr:rowOff>
    </xdr:to>
    <xdr:sp macro="" textlink="">
      <xdr:nvSpPr>
        <xdr:cNvPr id="8" name="7 Abrir llave"/>
        <xdr:cNvSpPr/>
      </xdr:nvSpPr>
      <xdr:spPr>
        <a:xfrm rot="16200000" flipH="1">
          <a:off x="3496736" y="3383090"/>
          <a:ext cx="72000" cy="1194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457200</xdr:colOff>
      <xdr:row>24</xdr:row>
      <xdr:rowOff>94688</xdr:rowOff>
    </xdr:from>
    <xdr:to>
      <xdr:col>8</xdr:col>
      <xdr:colOff>617225</xdr:colOff>
      <xdr:row>25</xdr:row>
      <xdr:rowOff>6668</xdr:rowOff>
    </xdr:to>
    <xdr:sp macro="" textlink="">
      <xdr:nvSpPr>
        <xdr:cNvPr id="10" name="9 Abrir llave"/>
        <xdr:cNvSpPr/>
      </xdr:nvSpPr>
      <xdr:spPr>
        <a:xfrm rot="16200000" flipH="1">
          <a:off x="4928433" y="3182495"/>
          <a:ext cx="72000" cy="162306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624842</xdr:colOff>
      <xdr:row>24</xdr:row>
      <xdr:rowOff>86114</xdr:rowOff>
    </xdr:from>
    <xdr:to>
      <xdr:col>9</xdr:col>
      <xdr:colOff>541020</xdr:colOff>
      <xdr:row>25</xdr:row>
      <xdr:rowOff>7620</xdr:rowOff>
    </xdr:to>
    <xdr:sp macro="" textlink="">
      <xdr:nvSpPr>
        <xdr:cNvPr id="11" name="9 Abrir llave"/>
        <xdr:cNvSpPr/>
      </xdr:nvSpPr>
      <xdr:spPr>
        <a:xfrm rot="16200000" flipH="1">
          <a:off x="6093338" y="3639698"/>
          <a:ext cx="81526" cy="70103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0.27507</cdr:x>
      <cdr:y>0.68801</cdr:y>
    </cdr:from>
    <cdr:to>
      <cdr:x>0.78575</cdr:x>
      <cdr:y>0.73137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75935" y="3342189"/>
          <a:ext cx="3482786" cy="2106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Nota:</a:t>
          </a:r>
          <a:r>
            <a:rPr lang="es-ES" sz="800" baseline="0">
              <a:solidFill>
                <a:schemeClr val="bg1"/>
              </a:solidFill>
            </a:rPr>
            <a:t> El año </a:t>
          </a:r>
          <a:r>
            <a:rPr lang="es-ES" sz="800">
              <a:solidFill>
                <a:schemeClr val="bg1"/>
              </a:solidFill>
            </a:rPr>
            <a:t>2005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86214" y="3495393"/>
          <a:ext cx="1058514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02386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0.42889</cdr:x>
      <cdr:y>0.72725</cdr:y>
    </cdr:from>
    <cdr:to>
      <cdr:x>0.57981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00832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0.60687</cdr:x>
      <cdr:y>0.72725</cdr:y>
    </cdr:from>
    <cdr:to>
      <cdr:x>0.75778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256706" y="3495393"/>
          <a:ext cx="1058514" cy="3439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0.75295</cdr:x>
      <cdr:y>0.72529</cdr:y>
    </cdr:from>
    <cdr:to>
      <cdr:x>0.90386</cdr:x>
      <cdr:y>0.79685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5135041" y="3523274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04775" y="76201"/>
    <xdr:ext cx="6848476" cy="41909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60"/>
  <sheetViews>
    <sheetView showGridLines="0" tabSelected="1" showOutlineSymbols="0" topLeftCell="A19" zoomScaleNormal="100" workbookViewId="0">
      <selection activeCell="B35" sqref="B35"/>
    </sheetView>
  </sheetViews>
  <sheetFormatPr baseColWidth="10" defaultColWidth="11.42578125" defaultRowHeight="12.75" x14ac:dyDescent="0.2"/>
  <cols>
    <col min="1" max="1" width="4.28515625" style="30" customWidth="1"/>
    <col min="2" max="2" width="92.7109375" style="30" customWidth="1"/>
    <col min="3" max="16384" width="11.42578125" style="30"/>
  </cols>
  <sheetData>
    <row r="1" spans="1:10" ht="105.75" customHeight="1" x14ac:dyDescent="0.2"/>
    <row r="2" spans="1:10" ht="19.5" x14ac:dyDescent="0.25">
      <c r="B2" s="95" t="s">
        <v>66</v>
      </c>
    </row>
    <row r="3" spans="1:10" x14ac:dyDescent="0.2">
      <c r="B3" s="96" t="s">
        <v>96</v>
      </c>
    </row>
    <row r="4" spans="1:10" x14ac:dyDescent="0.2">
      <c r="B4" s="73"/>
    </row>
    <row r="5" spans="1:10" ht="44.45" customHeight="1" x14ac:dyDescent="0.2">
      <c r="B5" s="74" t="s">
        <v>351</v>
      </c>
    </row>
    <row r="6" spans="1:10" ht="15" x14ac:dyDescent="0.2">
      <c r="B6" s="75"/>
    </row>
    <row r="7" spans="1:10" x14ac:dyDescent="0.2">
      <c r="B7" s="96" t="s">
        <v>156</v>
      </c>
    </row>
    <row r="8" spans="1:10" ht="13.5" thickBot="1" x14ac:dyDescent="0.25"/>
    <row r="9" spans="1:10" ht="13.5" thickBot="1" x14ac:dyDescent="0.25">
      <c r="A9" s="76"/>
      <c r="B9" s="77"/>
      <c r="C9" s="78"/>
      <c r="D9" s="377" t="s">
        <v>158</v>
      </c>
      <c r="E9" s="378"/>
      <c r="F9" s="79"/>
      <c r="G9" s="79"/>
      <c r="H9" s="79"/>
      <c r="I9" s="79"/>
      <c r="J9" s="79"/>
    </row>
    <row r="10" spans="1:10" ht="13.5" thickBot="1" x14ac:dyDescent="0.25">
      <c r="A10" s="76"/>
      <c r="B10" s="97" t="s">
        <v>75</v>
      </c>
      <c r="C10" s="78"/>
      <c r="D10" s="79"/>
      <c r="E10" s="79"/>
      <c r="F10" s="79"/>
      <c r="G10" s="79"/>
      <c r="H10" s="79"/>
      <c r="I10" s="79"/>
      <c r="J10" s="79"/>
    </row>
    <row r="11" spans="1:10" x14ac:dyDescent="0.2">
      <c r="A11" s="76"/>
      <c r="B11" s="98" t="s">
        <v>70</v>
      </c>
      <c r="I11" s="79"/>
      <c r="J11" s="79"/>
    </row>
    <row r="12" spans="1:10" ht="21" x14ac:dyDescent="0.2">
      <c r="A12" s="76"/>
      <c r="B12" s="332" t="s">
        <v>234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6"/>
      <c r="B13" s="80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6"/>
      <c r="B14" s="80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6"/>
      <c r="B15" s="80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6"/>
      <c r="B16" s="80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6"/>
      <c r="B17" s="80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6"/>
      <c r="B18" s="80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6"/>
      <c r="B19" s="80" t="s">
        <v>236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6"/>
      <c r="B20" s="330" t="s">
        <v>349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6"/>
      <c r="B21" s="330" t="s">
        <v>350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6"/>
      <c r="B22" s="330" t="s">
        <v>371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6"/>
      <c r="B23" s="330" t="s">
        <v>382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6"/>
      <c r="B24" s="330" t="s">
        <v>400</v>
      </c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76"/>
      <c r="B25" s="80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76"/>
      <c r="B26" s="81" t="s">
        <v>331</v>
      </c>
      <c r="G26" s="79"/>
      <c r="H26" s="79"/>
      <c r="I26" s="79"/>
      <c r="J26" s="79"/>
    </row>
    <row r="27" spans="1:10" s="83" customFormat="1" ht="45" customHeight="1" x14ac:dyDescent="0.2">
      <c r="A27" s="82"/>
      <c r="B27" s="333" t="s">
        <v>401</v>
      </c>
      <c r="C27" s="2"/>
      <c r="D27" s="2"/>
      <c r="E27" s="2"/>
      <c r="F27" s="2"/>
      <c r="G27" s="2"/>
      <c r="H27" s="2"/>
      <c r="I27" s="2"/>
      <c r="J27" s="2"/>
    </row>
    <row r="28" spans="1:10" s="83" customFormat="1" ht="31.5" x14ac:dyDescent="0.2">
      <c r="A28" s="84"/>
      <c r="B28" s="5" t="s">
        <v>348</v>
      </c>
      <c r="C28" s="2"/>
      <c r="D28" s="2"/>
      <c r="E28" s="2"/>
      <c r="F28" s="2"/>
      <c r="G28" s="2"/>
      <c r="H28" s="2"/>
      <c r="I28" s="2"/>
      <c r="J28" s="2"/>
    </row>
    <row r="29" spans="1:10" s="83" customFormat="1" x14ac:dyDescent="0.2">
      <c r="A29" s="84"/>
      <c r="B29" s="5"/>
      <c r="C29" s="2"/>
      <c r="D29" s="2"/>
      <c r="E29" s="2"/>
      <c r="F29" s="2"/>
      <c r="G29" s="2"/>
      <c r="H29" s="2"/>
      <c r="I29" s="2"/>
      <c r="J29" s="2"/>
    </row>
    <row r="30" spans="1:10" s="83" customFormat="1" hidden="1" x14ac:dyDescent="0.2">
      <c r="A30" s="85"/>
      <c r="B30" s="86" t="s">
        <v>97</v>
      </c>
      <c r="C30" s="6"/>
      <c r="D30" s="2"/>
      <c r="E30" s="2"/>
      <c r="F30" s="2"/>
      <c r="G30" s="2"/>
      <c r="H30" s="2"/>
      <c r="I30" s="2"/>
      <c r="J30" s="2"/>
    </row>
    <row r="31" spans="1:10" s="83" customFormat="1" ht="21" hidden="1" x14ac:dyDescent="0.2">
      <c r="A31" s="85"/>
      <c r="B31" s="16" t="s">
        <v>328</v>
      </c>
      <c r="C31" s="6"/>
      <c r="D31" s="2"/>
      <c r="E31" s="2"/>
      <c r="F31" s="2"/>
      <c r="G31" s="2"/>
      <c r="H31" s="2"/>
      <c r="I31" s="2"/>
      <c r="J31" s="2"/>
    </row>
    <row r="32" spans="1:10" ht="13.5" thickBot="1" x14ac:dyDescent="0.25">
      <c r="A32" s="76"/>
      <c r="B32" s="80"/>
      <c r="C32" s="7"/>
      <c r="D32" s="4"/>
      <c r="E32" s="4"/>
      <c r="F32" s="4"/>
      <c r="G32" s="4"/>
      <c r="H32" s="4"/>
      <c r="I32" s="4"/>
      <c r="J32" s="4"/>
    </row>
    <row r="33" spans="1:10" ht="13.5" thickBot="1" x14ac:dyDescent="0.25">
      <c r="A33" s="76"/>
      <c r="B33" s="99" t="s">
        <v>93</v>
      </c>
      <c r="C33" s="7"/>
      <c r="D33" s="4"/>
      <c r="E33" s="4"/>
      <c r="F33" s="4"/>
      <c r="G33" s="4"/>
      <c r="H33" s="4"/>
      <c r="I33" s="4"/>
      <c r="J33" s="4"/>
    </row>
    <row r="34" spans="1:10" x14ac:dyDescent="0.2">
      <c r="A34" s="76"/>
      <c r="B34" s="310" t="s">
        <v>410</v>
      </c>
      <c r="C34" s="7"/>
      <c r="D34" s="4"/>
      <c r="E34" s="4"/>
      <c r="F34" s="4"/>
      <c r="G34" s="4"/>
      <c r="H34" s="4"/>
      <c r="I34" s="4"/>
      <c r="J34" s="4"/>
    </row>
    <row r="35" spans="1:10" ht="42" x14ac:dyDescent="0.2">
      <c r="A35" s="76"/>
      <c r="B35" s="9" t="s">
        <v>414</v>
      </c>
      <c r="C35" s="7"/>
      <c r="D35" s="4"/>
      <c r="E35" s="4"/>
      <c r="F35" s="4"/>
      <c r="G35" s="4"/>
      <c r="H35" s="4"/>
      <c r="I35" s="4"/>
      <c r="J35" s="4"/>
    </row>
    <row r="36" spans="1:10" ht="13.5" thickBot="1" x14ac:dyDescent="0.25">
      <c r="A36" s="76"/>
      <c r="B36" s="88"/>
      <c r="C36" s="7"/>
      <c r="D36" s="4"/>
      <c r="E36" s="4"/>
      <c r="F36" s="4"/>
      <c r="G36" s="4"/>
      <c r="H36" s="4"/>
      <c r="I36" s="4"/>
      <c r="J36" s="4"/>
    </row>
    <row r="37" spans="1:10" ht="13.5" thickBot="1" x14ac:dyDescent="0.25">
      <c r="A37" s="76"/>
      <c r="B37" s="99" t="s">
        <v>76</v>
      </c>
      <c r="C37" s="7"/>
      <c r="D37" s="4"/>
      <c r="E37" s="4"/>
      <c r="F37" s="4"/>
      <c r="G37" s="4"/>
      <c r="H37" s="4"/>
      <c r="I37" s="4"/>
      <c r="J37" s="4"/>
    </row>
    <row r="38" spans="1:10" hidden="1" x14ac:dyDescent="0.2">
      <c r="A38" s="76"/>
      <c r="B38" s="87" t="s">
        <v>94</v>
      </c>
      <c r="C38" s="7"/>
      <c r="D38" s="4"/>
      <c r="E38" s="4"/>
      <c r="F38" s="4"/>
      <c r="G38" s="4"/>
      <c r="H38" s="4"/>
      <c r="I38" s="4"/>
      <c r="J38" s="4"/>
    </row>
    <row r="39" spans="1:10" s="71" customFormat="1" ht="19.5" hidden="1" customHeight="1" x14ac:dyDescent="0.2">
      <c r="A39" s="89"/>
      <c r="B39" s="332" t="s">
        <v>390</v>
      </c>
      <c r="C39" s="10"/>
      <c r="D39" s="3"/>
      <c r="E39" s="3"/>
      <c r="F39" s="3"/>
      <c r="G39" s="3"/>
      <c r="H39" s="3"/>
      <c r="I39" s="3"/>
      <c r="J39" s="3"/>
    </row>
    <row r="40" spans="1:10" s="71" customFormat="1" x14ac:dyDescent="0.2">
      <c r="A40" s="89"/>
      <c r="B40" s="309" t="s">
        <v>300</v>
      </c>
      <c r="C40" s="10"/>
      <c r="D40" s="3"/>
      <c r="E40" s="3"/>
      <c r="F40" s="3"/>
      <c r="G40" s="3"/>
      <c r="H40" s="3"/>
      <c r="I40" s="3"/>
      <c r="J40" s="3"/>
    </row>
    <row r="41" spans="1:10" s="71" customFormat="1" ht="12.6" customHeight="1" x14ac:dyDescent="0.2">
      <c r="A41" s="89"/>
      <c r="B41" s="15" t="s">
        <v>333</v>
      </c>
      <c r="C41" s="10"/>
      <c r="D41" s="3"/>
      <c r="E41" s="3"/>
      <c r="F41" s="3"/>
      <c r="G41" s="3"/>
      <c r="H41" s="3"/>
      <c r="I41" s="3"/>
      <c r="J41" s="3"/>
    </row>
    <row r="42" spans="1:10" s="71" customFormat="1" x14ac:dyDescent="0.2">
      <c r="A42" s="89"/>
      <c r="B42" s="309" t="s">
        <v>301</v>
      </c>
      <c r="C42" s="10"/>
      <c r="D42" s="3"/>
      <c r="E42" s="3"/>
      <c r="F42" s="3"/>
      <c r="G42" s="3"/>
      <c r="H42" s="3"/>
      <c r="I42" s="3"/>
      <c r="J42" s="3"/>
    </row>
    <row r="43" spans="1:10" x14ac:dyDescent="0.2">
      <c r="A43" s="76"/>
      <c r="B43" s="15" t="s">
        <v>318</v>
      </c>
      <c r="C43" s="7"/>
      <c r="D43" s="4"/>
      <c r="E43" s="4"/>
      <c r="F43" s="4"/>
      <c r="G43" s="4"/>
      <c r="H43" s="4"/>
      <c r="I43" s="4"/>
      <c r="J43" s="4"/>
    </row>
    <row r="44" spans="1:10" s="71" customFormat="1" x14ac:dyDescent="0.2">
      <c r="A44" s="89"/>
      <c r="B44" s="309" t="s">
        <v>297</v>
      </c>
      <c r="C44" s="10"/>
      <c r="D44" s="3"/>
      <c r="E44" s="3"/>
      <c r="F44" s="3"/>
      <c r="G44" s="3"/>
      <c r="H44" s="3"/>
      <c r="I44" s="3"/>
      <c r="J44" s="3"/>
    </row>
    <row r="45" spans="1:10" x14ac:dyDescent="0.2">
      <c r="A45" s="76"/>
      <c r="B45" s="15" t="s">
        <v>298</v>
      </c>
      <c r="C45" s="7"/>
      <c r="D45" s="4"/>
      <c r="E45" s="4"/>
      <c r="F45" s="4"/>
      <c r="G45" s="4"/>
      <c r="H45" s="4"/>
      <c r="I45" s="4"/>
      <c r="J45" s="4"/>
    </row>
    <row r="46" spans="1:10" x14ac:dyDescent="0.2">
      <c r="A46" s="76"/>
      <c r="B46" s="87" t="s">
        <v>95</v>
      </c>
      <c r="C46" s="7"/>
      <c r="D46" s="4"/>
      <c r="E46" s="4"/>
      <c r="F46" s="4"/>
      <c r="G46" s="4"/>
      <c r="H46" s="4"/>
      <c r="I46" s="4"/>
      <c r="J46" s="4"/>
    </row>
    <row r="47" spans="1:10" ht="21" x14ac:dyDescent="0.2">
      <c r="A47" s="304"/>
      <c r="B47" s="332" t="s">
        <v>403</v>
      </c>
      <c r="C47" s="7"/>
      <c r="D47" s="4"/>
      <c r="E47" s="4"/>
      <c r="F47" s="4"/>
      <c r="G47" s="4"/>
      <c r="H47" s="4"/>
      <c r="I47" s="4"/>
      <c r="J47" s="4"/>
    </row>
    <row r="48" spans="1:10" x14ac:dyDescent="0.2">
      <c r="A48" s="304"/>
      <c r="B48" s="306" t="s">
        <v>293</v>
      </c>
      <c r="C48" s="7"/>
      <c r="D48" s="4"/>
      <c r="E48" s="4"/>
      <c r="F48" s="4"/>
      <c r="G48" s="4"/>
      <c r="H48" s="4"/>
      <c r="I48" s="4"/>
      <c r="J48" s="4"/>
    </row>
    <row r="49" spans="1:10" ht="21" x14ac:dyDescent="0.2">
      <c r="A49" s="304"/>
      <c r="B49" s="332" t="s">
        <v>404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04"/>
      <c r="B50" s="306" t="s">
        <v>294</v>
      </c>
      <c r="C50" s="7"/>
      <c r="D50" s="4"/>
      <c r="E50" s="4"/>
      <c r="F50" s="4"/>
      <c r="G50" s="4"/>
      <c r="H50" s="4"/>
      <c r="I50" s="4"/>
      <c r="J50" s="4"/>
    </row>
    <row r="51" spans="1:10" ht="21" x14ac:dyDescent="0.2">
      <c r="A51" s="304"/>
      <c r="B51" s="332" t="s">
        <v>405</v>
      </c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4"/>
      <c r="B52" s="306" t="s">
        <v>295</v>
      </c>
      <c r="C52" s="7"/>
      <c r="D52" s="4"/>
      <c r="E52" s="4"/>
      <c r="F52" s="4"/>
      <c r="G52" s="4"/>
      <c r="H52" s="4"/>
      <c r="I52" s="4"/>
      <c r="J52" s="4"/>
    </row>
    <row r="53" spans="1:10" ht="21" x14ac:dyDescent="0.2">
      <c r="A53" s="304"/>
      <c r="B53" s="332" t="s">
        <v>406</v>
      </c>
      <c r="C53" s="7"/>
      <c r="D53" s="4"/>
      <c r="E53" s="4"/>
      <c r="F53" s="4"/>
      <c r="G53" s="4"/>
      <c r="H53" s="4"/>
      <c r="I53" s="4"/>
      <c r="J53" s="4"/>
    </row>
    <row r="54" spans="1:10" x14ac:dyDescent="0.2">
      <c r="A54" s="305"/>
      <c r="B54" s="17"/>
      <c r="C54" s="7"/>
      <c r="D54" s="4"/>
      <c r="E54" s="4"/>
      <c r="F54" s="4"/>
      <c r="G54" s="4"/>
      <c r="H54" s="4"/>
      <c r="I54" s="4"/>
      <c r="J54" s="4"/>
    </row>
    <row r="55" spans="1:10" x14ac:dyDescent="0.2">
      <c r="A55" s="305"/>
      <c r="B55" s="17"/>
      <c r="C55" s="7"/>
      <c r="D55" s="4"/>
      <c r="E55" s="4"/>
      <c r="F55" s="4"/>
      <c r="G55" s="4"/>
      <c r="H55" s="4"/>
      <c r="I55" s="4"/>
      <c r="J55" s="4"/>
    </row>
    <row r="56" spans="1:10" ht="13.5" thickBot="1" x14ac:dyDescent="0.25">
      <c r="A56" s="76"/>
      <c r="B56" s="17"/>
      <c r="C56" s="7"/>
      <c r="D56" s="4"/>
      <c r="E56" s="4"/>
      <c r="F56" s="4"/>
      <c r="G56" s="4"/>
      <c r="H56" s="4"/>
      <c r="I56" s="4"/>
      <c r="J56" s="4"/>
    </row>
    <row r="57" spans="1:10" ht="13.5" thickBot="1" x14ac:dyDescent="0.25">
      <c r="A57" s="90"/>
      <c r="B57" s="91"/>
      <c r="C57" s="92"/>
      <c r="D57" s="377" t="s">
        <v>157</v>
      </c>
      <c r="E57" s="378"/>
      <c r="F57" s="79"/>
      <c r="G57" s="79"/>
      <c r="H57" s="79"/>
      <c r="I57" s="79"/>
      <c r="J57" s="79"/>
    </row>
    <row r="58" spans="1:10" x14ac:dyDescent="0.2">
      <c r="A58" s="90"/>
      <c r="B58" s="76"/>
      <c r="C58" s="93"/>
      <c r="D58" s="93"/>
      <c r="E58" s="93"/>
      <c r="F58" s="93"/>
      <c r="G58" s="93"/>
      <c r="H58" s="93"/>
      <c r="I58" s="93"/>
      <c r="J58" s="93"/>
    </row>
    <row r="59" spans="1:10" x14ac:dyDescent="0.2">
      <c r="A59" s="90"/>
      <c r="B59" s="89"/>
      <c r="C59" s="94"/>
      <c r="D59" s="94"/>
      <c r="E59" s="94"/>
      <c r="F59" s="94"/>
      <c r="G59" s="94"/>
      <c r="H59" s="94"/>
      <c r="I59" s="94"/>
      <c r="J59" s="94"/>
    </row>
    <row r="60" spans="1:10" x14ac:dyDescent="0.2">
      <c r="D60" s="90"/>
      <c r="E60" s="90"/>
      <c r="F60" s="90"/>
      <c r="G60" s="90"/>
      <c r="H60" s="90"/>
      <c r="I60" s="90"/>
    </row>
  </sheetData>
  <mergeCells count="2">
    <mergeCell ref="D57:E57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8" location="'Gráficos Casos Acumulados'!A1" display="Gráficos de Casos GES acumulados"/>
    <hyperlink ref="B46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30" location="'Casos PS y Region'!A1" display="Casos GES por Problema de Salud y Región en Isapres"/>
    <hyperlink ref="B26" location="'TODOS LOS AÑOS'!A1" display="Total de Casos GES acumulados"/>
    <hyperlink ref="B18" location="'Año 2010'!A1" display="Año 2010"/>
    <hyperlink ref="B40" location="'Gráfico Casos por Año GES'!A1" display="Gráfico de Número de Casos entre Junio y Julio de cada año"/>
    <hyperlink ref="B42" location="'Gráfico Casos por Año Calendari'!A1" display="Gráfico de Número de Casos entre Enero y Diciembre de cada año"/>
    <hyperlink ref="B19" location="'Año 2011'!A1" display="Año 2011"/>
    <hyperlink ref="B48" location="ProbSalModAmbFre!A1" display="Gráfico de Casos GES por modalidad de atención ambulatoria"/>
    <hyperlink ref="D57" location="Indice!A1" display="Volver al Indice"/>
    <hyperlink ref="B50" location="ProbSalModHosFre!A1" display="Gráfico de Casos GES por modalidad de atención hospitalaria"/>
    <hyperlink ref="B52" location="ProbSalModMixFre!A1" display="Gráfico de Casos GES por modalidad de atención mixta"/>
    <hyperlink ref="B44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  <hyperlink ref="B23" location="'Año 2015'!DATOSAÑO" display="Año 2015 (*)"/>
    <hyperlink ref="B24" location="'Año 2016'!DATOSAÑO" display="Año 2016 (*)"/>
    <hyperlink ref="B34" location="'Tasas de Uso'!A1" display="Tasas de usos de Casos GES entre enero y marzo 2016 (*)"/>
  </hyperlinks>
  <pageMargins left="0.74803149606299213" right="0.74803149606299213" top="0.98425196850393704" bottom="0.98425196850393704" header="0" footer="0"/>
  <pageSetup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sqref="A1:D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95"/>
      <c r="B2" s="389" t="s">
        <v>0</v>
      </c>
      <c r="C2" s="399" t="s">
        <v>341</v>
      </c>
      <c r="D2" s="398"/>
      <c r="E2" s="399" t="s">
        <v>340</v>
      </c>
      <c r="F2" s="398"/>
      <c r="G2" s="399" t="s">
        <v>338</v>
      </c>
      <c r="H2" s="398"/>
      <c r="I2" s="399" t="s">
        <v>339</v>
      </c>
      <c r="J2" s="398"/>
      <c r="K2" s="399" t="s">
        <v>365</v>
      </c>
      <c r="L2" s="398"/>
      <c r="M2" s="235"/>
    </row>
    <row r="3" spans="1:19" ht="13.5" thickBot="1" x14ac:dyDescent="0.25">
      <c r="A3" s="396"/>
      <c r="B3" s="390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06" t="s">
        <v>54</v>
      </c>
      <c r="L3" s="407" t="s">
        <v>55</v>
      </c>
      <c r="M3" s="237"/>
      <c r="S3" s="191"/>
    </row>
    <row r="4" spans="1:19" ht="14.25" customHeight="1" thickBot="1" x14ac:dyDescent="0.25">
      <c r="A4" s="397"/>
      <c r="B4" s="391"/>
      <c r="C4" s="102">
        <v>41364</v>
      </c>
      <c r="D4" s="102">
        <v>41363</v>
      </c>
      <c r="E4" s="102">
        <v>41455</v>
      </c>
      <c r="F4" s="238">
        <v>41455</v>
      </c>
      <c r="G4" s="102">
        <v>41546</v>
      </c>
      <c r="H4" s="238">
        <v>41547</v>
      </c>
      <c r="I4" s="102">
        <v>41637</v>
      </c>
      <c r="J4" s="238">
        <v>41639</v>
      </c>
      <c r="K4" s="406"/>
      <c r="L4" s="407"/>
      <c r="M4" s="237"/>
    </row>
    <row r="5" spans="1:19" ht="13.5" thickBot="1" x14ac:dyDescent="0.25">
      <c r="A5" s="125">
        <v>1</v>
      </c>
      <c r="B5" s="175" t="s">
        <v>1</v>
      </c>
      <c r="C5" s="196">
        <v>27243</v>
      </c>
      <c r="D5" s="198">
        <v>2473</v>
      </c>
      <c r="E5" s="239">
        <v>28076</v>
      </c>
      <c r="F5" s="240">
        <v>2531</v>
      </c>
      <c r="G5" s="239">
        <v>29199</v>
      </c>
      <c r="H5" s="241">
        <v>2609</v>
      </c>
      <c r="I5" s="239">
        <v>30286</v>
      </c>
      <c r="J5" s="241">
        <v>2709</v>
      </c>
      <c r="K5" s="239">
        <f>$I5-'Año 2012'!$I5</f>
        <v>3881</v>
      </c>
      <c r="L5" s="240">
        <f>$J5-'Año 2012'!$J5</f>
        <v>303</v>
      </c>
      <c r="M5" s="242"/>
      <c r="O5" s="380" t="s">
        <v>67</v>
      </c>
      <c r="P5" s="381"/>
    </row>
    <row r="6" spans="1:19" x14ac:dyDescent="0.2">
      <c r="A6" s="125">
        <v>2</v>
      </c>
      <c r="B6" s="135" t="s">
        <v>2</v>
      </c>
      <c r="C6" s="200">
        <v>55393</v>
      </c>
      <c r="D6" s="202">
        <v>2831</v>
      </c>
      <c r="E6" s="203">
        <v>57010</v>
      </c>
      <c r="F6" s="201">
        <v>2939</v>
      </c>
      <c r="G6" s="203">
        <v>58609</v>
      </c>
      <c r="H6" s="243">
        <v>3035</v>
      </c>
      <c r="I6" s="203">
        <v>60178</v>
      </c>
      <c r="J6" s="243">
        <v>3140</v>
      </c>
      <c r="K6" s="203">
        <f>$I6-'Año 2012'!$I6</f>
        <v>6318</v>
      </c>
      <c r="L6" s="201">
        <f>$J6-'Año 2012'!$J6</f>
        <v>405</v>
      </c>
      <c r="M6" s="242"/>
    </row>
    <row r="7" spans="1:19" x14ac:dyDescent="0.2">
      <c r="A7" s="125">
        <v>3</v>
      </c>
      <c r="B7" s="135" t="s">
        <v>3</v>
      </c>
      <c r="C7" s="200">
        <v>1067476</v>
      </c>
      <c r="D7" s="202">
        <v>10150</v>
      </c>
      <c r="E7" s="203">
        <v>1249778</v>
      </c>
      <c r="F7" s="201">
        <v>10581</v>
      </c>
      <c r="G7" s="203">
        <v>1409320</v>
      </c>
      <c r="H7" s="243">
        <v>10980</v>
      </c>
      <c r="I7" s="203">
        <v>1560277</v>
      </c>
      <c r="J7" s="243">
        <v>11372</v>
      </c>
      <c r="K7" s="203">
        <f>$I7-'Año 2012'!$I7</f>
        <v>618180</v>
      </c>
      <c r="L7" s="201">
        <f>$J7-'Año 2012'!$J7</f>
        <v>1587</v>
      </c>
      <c r="M7" s="242"/>
    </row>
    <row r="8" spans="1:19" x14ac:dyDescent="0.2">
      <c r="A8" s="125">
        <v>4</v>
      </c>
      <c r="B8" s="135" t="s">
        <v>4</v>
      </c>
      <c r="C8" s="200">
        <v>107480</v>
      </c>
      <c r="D8" s="202">
        <v>5894</v>
      </c>
      <c r="E8" s="203">
        <v>111634</v>
      </c>
      <c r="F8" s="201">
        <v>6175</v>
      </c>
      <c r="G8" s="203">
        <v>115402</v>
      </c>
      <c r="H8" s="243">
        <v>6465</v>
      </c>
      <c r="I8" s="203">
        <v>119556</v>
      </c>
      <c r="J8" s="243">
        <v>6760</v>
      </c>
      <c r="K8" s="203">
        <f>$I8-'Año 2012'!$I8</f>
        <v>16294</v>
      </c>
      <c r="L8" s="201">
        <f>$J8-'Año 2012'!$J8</f>
        <v>1133</v>
      </c>
      <c r="M8" s="242"/>
    </row>
    <row r="9" spans="1:19" x14ac:dyDescent="0.2">
      <c r="A9" s="125">
        <v>5</v>
      </c>
      <c r="B9" s="135" t="s">
        <v>5</v>
      </c>
      <c r="C9" s="200">
        <v>584622</v>
      </c>
      <c r="D9" s="202">
        <v>7414</v>
      </c>
      <c r="E9" s="203">
        <v>609875</v>
      </c>
      <c r="F9" s="201">
        <v>7720</v>
      </c>
      <c r="G9" s="203">
        <v>634089</v>
      </c>
      <c r="H9" s="243">
        <v>8027</v>
      </c>
      <c r="I9" s="203">
        <v>657427</v>
      </c>
      <c r="J9" s="243">
        <v>8369</v>
      </c>
      <c r="K9" s="203">
        <f>$I9-'Año 2012'!$I9</f>
        <v>97539</v>
      </c>
      <c r="L9" s="201">
        <f>$J9-'Año 2012'!$J9</f>
        <v>1239</v>
      </c>
      <c r="M9" s="242"/>
    </row>
    <row r="10" spans="1:19" x14ac:dyDescent="0.2">
      <c r="A10" s="125">
        <v>6</v>
      </c>
      <c r="B10" s="135" t="s">
        <v>6</v>
      </c>
      <c r="C10" s="200">
        <v>7818</v>
      </c>
      <c r="D10" s="202">
        <v>5665</v>
      </c>
      <c r="E10" s="203">
        <v>8087</v>
      </c>
      <c r="F10" s="201">
        <v>5770</v>
      </c>
      <c r="G10" s="203">
        <v>8308</v>
      </c>
      <c r="H10" s="243">
        <v>5892</v>
      </c>
      <c r="I10" s="203">
        <v>8478</v>
      </c>
      <c r="J10" s="243">
        <v>5995</v>
      </c>
      <c r="K10" s="203">
        <f>$I10-'Año 2012'!$I10</f>
        <v>905</v>
      </c>
      <c r="L10" s="201">
        <f>$J10-'Año 2012'!$J10</f>
        <v>417</v>
      </c>
      <c r="M10" s="242"/>
    </row>
    <row r="11" spans="1:19" x14ac:dyDescent="0.2">
      <c r="A11" s="125">
        <v>7</v>
      </c>
      <c r="B11" s="135" t="s">
        <v>7</v>
      </c>
      <c r="C11" s="200">
        <v>873820</v>
      </c>
      <c r="D11" s="202">
        <v>75399</v>
      </c>
      <c r="E11" s="203">
        <v>898749</v>
      </c>
      <c r="F11" s="201">
        <v>77591</v>
      </c>
      <c r="G11" s="203">
        <v>922782</v>
      </c>
      <c r="H11" s="243">
        <v>80242</v>
      </c>
      <c r="I11" s="203">
        <v>944739</v>
      </c>
      <c r="J11" s="243">
        <v>82583</v>
      </c>
      <c r="K11" s="203">
        <f>$I11-'Año 2012'!$I11</f>
        <v>93455</v>
      </c>
      <c r="L11" s="201">
        <f>$J11-'Año 2012'!$J11</f>
        <v>9029</v>
      </c>
      <c r="M11" s="242"/>
    </row>
    <row r="12" spans="1:19" x14ac:dyDescent="0.2">
      <c r="A12" s="125">
        <v>8</v>
      </c>
      <c r="B12" s="135" t="s">
        <v>8</v>
      </c>
      <c r="C12" s="200">
        <v>76764</v>
      </c>
      <c r="D12" s="202">
        <v>17117</v>
      </c>
      <c r="E12" s="203">
        <v>79918</v>
      </c>
      <c r="F12" s="201">
        <v>17805</v>
      </c>
      <c r="G12" s="203">
        <v>82922</v>
      </c>
      <c r="H12" s="243">
        <v>18472</v>
      </c>
      <c r="I12" s="203">
        <v>86043</v>
      </c>
      <c r="J12" s="243">
        <v>19201</v>
      </c>
      <c r="K12" s="203">
        <f>$I12-'Año 2012'!$I12</f>
        <v>12107</v>
      </c>
      <c r="L12" s="201">
        <f>$J12-'Año 2012'!$J12</f>
        <v>2670</v>
      </c>
      <c r="M12" s="242"/>
    </row>
    <row r="13" spans="1:19" x14ac:dyDescent="0.2">
      <c r="A13" s="125">
        <v>9</v>
      </c>
      <c r="B13" s="135" t="s">
        <v>9</v>
      </c>
      <c r="C13" s="200">
        <v>6365</v>
      </c>
      <c r="D13" s="202">
        <v>250</v>
      </c>
      <c r="E13" s="203">
        <v>6612</v>
      </c>
      <c r="F13" s="201">
        <v>257</v>
      </c>
      <c r="G13" s="203">
        <v>6782</v>
      </c>
      <c r="H13" s="243">
        <v>260</v>
      </c>
      <c r="I13" s="203">
        <v>7028</v>
      </c>
      <c r="J13" s="243">
        <v>264</v>
      </c>
      <c r="K13" s="203">
        <f>$I13-'Año 2012'!$I13</f>
        <v>901</v>
      </c>
      <c r="L13" s="201">
        <f>$J13-'Año 2012'!$J13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4684</v>
      </c>
      <c r="D14" s="202">
        <v>1216</v>
      </c>
      <c r="E14" s="203">
        <v>4913</v>
      </c>
      <c r="F14" s="201">
        <v>1245</v>
      </c>
      <c r="G14" s="203">
        <v>5047</v>
      </c>
      <c r="H14" s="243">
        <v>1267</v>
      </c>
      <c r="I14" s="203">
        <v>5222</v>
      </c>
      <c r="J14" s="243">
        <v>1322</v>
      </c>
      <c r="K14" s="203">
        <f>$I14-'Año 2012'!$I14</f>
        <v>647</v>
      </c>
      <c r="L14" s="201">
        <f>$J14-'Año 2012'!$J14</f>
        <v>147</v>
      </c>
      <c r="M14" s="242"/>
    </row>
    <row r="15" spans="1:19" x14ac:dyDescent="0.2">
      <c r="A15" s="125">
        <v>11</v>
      </c>
      <c r="B15" s="135" t="s">
        <v>11</v>
      </c>
      <c r="C15" s="200">
        <v>418935</v>
      </c>
      <c r="D15" s="202">
        <v>14831</v>
      </c>
      <c r="E15" s="203">
        <v>434837</v>
      </c>
      <c r="F15" s="201">
        <v>15427</v>
      </c>
      <c r="G15" s="203">
        <v>448348</v>
      </c>
      <c r="H15" s="243">
        <v>15999</v>
      </c>
      <c r="I15" s="203">
        <v>463295</v>
      </c>
      <c r="J15" s="243">
        <v>16624</v>
      </c>
      <c r="K15" s="203">
        <f>$I15-'Año 2012'!$I15</f>
        <v>59517</v>
      </c>
      <c r="L15" s="201">
        <f>$J15-'Año 2012'!$J15</f>
        <v>2327</v>
      </c>
      <c r="M15" s="242"/>
    </row>
    <row r="16" spans="1:19" ht="15" x14ac:dyDescent="0.2">
      <c r="A16" s="125">
        <v>12</v>
      </c>
      <c r="B16" s="135" t="s">
        <v>12</v>
      </c>
      <c r="C16" s="200">
        <v>16327</v>
      </c>
      <c r="D16" s="202">
        <v>1244</v>
      </c>
      <c r="E16" s="203">
        <v>17017</v>
      </c>
      <c r="F16" s="201">
        <v>1292</v>
      </c>
      <c r="G16" s="203">
        <v>17594</v>
      </c>
      <c r="H16" s="243">
        <v>1347</v>
      </c>
      <c r="I16" s="203">
        <v>18229</v>
      </c>
      <c r="J16" s="243">
        <v>1398</v>
      </c>
      <c r="K16" s="203">
        <f>$I16-'Año 2012'!$I16</f>
        <v>2446</v>
      </c>
      <c r="L16" s="201">
        <f>$J16-'Año 2012'!$J16</f>
        <v>199</v>
      </c>
      <c r="M16" s="242"/>
      <c r="P16" s="379"/>
      <c r="Q16" s="379"/>
    </row>
    <row r="17" spans="1:13" x14ac:dyDescent="0.2">
      <c r="A17" s="125">
        <v>13</v>
      </c>
      <c r="B17" s="135" t="s">
        <v>13</v>
      </c>
      <c r="C17" s="200">
        <v>2945</v>
      </c>
      <c r="D17" s="202">
        <v>311</v>
      </c>
      <c r="E17" s="203">
        <v>3058</v>
      </c>
      <c r="F17" s="201">
        <v>323</v>
      </c>
      <c r="G17" s="203">
        <v>3144</v>
      </c>
      <c r="H17" s="243">
        <v>342</v>
      </c>
      <c r="I17" s="203">
        <v>3226</v>
      </c>
      <c r="J17" s="243">
        <v>356</v>
      </c>
      <c r="K17" s="203">
        <f>$I17-'Año 2012'!$I17</f>
        <v>393</v>
      </c>
      <c r="L17" s="201">
        <f>$J17-'Año 2012'!$J17</f>
        <v>57</v>
      </c>
      <c r="M17" s="242"/>
    </row>
    <row r="18" spans="1:13" x14ac:dyDescent="0.2">
      <c r="A18" s="125">
        <v>14</v>
      </c>
      <c r="B18" s="135" t="s">
        <v>14</v>
      </c>
      <c r="C18" s="200">
        <v>8480</v>
      </c>
      <c r="D18" s="202">
        <v>938</v>
      </c>
      <c r="E18" s="203">
        <v>8754</v>
      </c>
      <c r="F18" s="201">
        <v>967</v>
      </c>
      <c r="G18" s="203">
        <v>8984</v>
      </c>
      <c r="H18" s="243">
        <v>997</v>
      </c>
      <c r="I18" s="203">
        <v>9231</v>
      </c>
      <c r="J18" s="243">
        <v>1037</v>
      </c>
      <c r="K18" s="203">
        <f>$I18-'Año 2012'!$I18</f>
        <v>1015</v>
      </c>
      <c r="L18" s="201">
        <f>$J18-'Año 2012'!$J18</f>
        <v>134</v>
      </c>
      <c r="M18" s="242"/>
    </row>
    <row r="19" spans="1:13" x14ac:dyDescent="0.2">
      <c r="A19" s="125">
        <v>15</v>
      </c>
      <c r="B19" s="135" t="s">
        <v>15</v>
      </c>
      <c r="C19" s="200">
        <v>20484</v>
      </c>
      <c r="D19" s="202">
        <v>1857</v>
      </c>
      <c r="E19" s="203">
        <v>21129</v>
      </c>
      <c r="F19" s="201">
        <v>1915</v>
      </c>
      <c r="G19" s="203">
        <v>21685</v>
      </c>
      <c r="H19" s="243">
        <v>1994</v>
      </c>
      <c r="I19" s="203">
        <v>22261</v>
      </c>
      <c r="J19" s="243">
        <v>2065</v>
      </c>
      <c r="K19" s="203">
        <f>$I19-'Año 2012'!$I19</f>
        <v>2374</v>
      </c>
      <c r="L19" s="201">
        <f>$J19-'Año 2012'!$J19</f>
        <v>262</v>
      </c>
      <c r="M19" s="242"/>
    </row>
    <row r="20" spans="1:13" x14ac:dyDescent="0.2">
      <c r="A20" s="125">
        <v>16</v>
      </c>
      <c r="B20" s="135" t="s">
        <v>16</v>
      </c>
      <c r="C20" s="200">
        <v>13010</v>
      </c>
      <c r="D20" s="202">
        <v>2033</v>
      </c>
      <c r="E20" s="203">
        <v>13337</v>
      </c>
      <c r="F20" s="201">
        <v>2124</v>
      </c>
      <c r="G20" s="203">
        <v>13603</v>
      </c>
      <c r="H20" s="243">
        <v>2179</v>
      </c>
      <c r="I20" s="203">
        <v>13926</v>
      </c>
      <c r="J20" s="243">
        <v>2241</v>
      </c>
      <c r="K20" s="203">
        <f>$I20-'Año 2012'!$I20</f>
        <v>1256</v>
      </c>
      <c r="L20" s="201">
        <f>$J20-'Año 2012'!$J20</f>
        <v>269</v>
      </c>
      <c r="M20" s="242"/>
    </row>
    <row r="21" spans="1:13" x14ac:dyDescent="0.2">
      <c r="A21" s="125">
        <v>17</v>
      </c>
      <c r="B21" s="135" t="s">
        <v>17</v>
      </c>
      <c r="C21" s="200">
        <v>12415</v>
      </c>
      <c r="D21" s="202">
        <v>2113</v>
      </c>
      <c r="E21" s="203">
        <v>12873</v>
      </c>
      <c r="F21" s="201">
        <v>2208</v>
      </c>
      <c r="G21" s="203">
        <v>13304</v>
      </c>
      <c r="H21" s="243">
        <v>2281</v>
      </c>
      <c r="I21" s="203">
        <v>13743</v>
      </c>
      <c r="J21" s="243">
        <v>2365</v>
      </c>
      <c r="K21" s="203">
        <f>$I21-'Año 2012'!$I21</f>
        <v>1775</v>
      </c>
      <c r="L21" s="201">
        <f>$J21-'Año 2012'!$J21</f>
        <v>319</v>
      </c>
      <c r="M21" s="242"/>
    </row>
    <row r="22" spans="1:13" s="150" customFormat="1" x14ac:dyDescent="0.2">
      <c r="A22" s="125">
        <v>18</v>
      </c>
      <c r="B22" s="135" t="s">
        <v>18</v>
      </c>
      <c r="C22" s="360" t="s">
        <v>58</v>
      </c>
      <c r="D22" s="112">
        <v>4533</v>
      </c>
      <c r="E22" s="360" t="s">
        <v>58</v>
      </c>
      <c r="F22" s="112">
        <v>4755</v>
      </c>
      <c r="G22" s="360" t="s">
        <v>58</v>
      </c>
      <c r="H22" s="112">
        <v>5060</v>
      </c>
      <c r="I22" s="360" t="s">
        <v>58</v>
      </c>
      <c r="J22" s="246">
        <v>5393</v>
      </c>
      <c r="K22" s="358">
        <v>19283</v>
      </c>
      <c r="L22" s="112">
        <f>$J22-'Año 2012'!$J22</f>
        <v>1072</v>
      </c>
      <c r="M22" s="247"/>
    </row>
    <row r="23" spans="1:13" x14ac:dyDescent="0.2">
      <c r="A23" s="125">
        <v>19</v>
      </c>
      <c r="B23" s="135" t="s">
        <v>19</v>
      </c>
      <c r="C23" s="200">
        <v>2487104</v>
      </c>
      <c r="D23" s="202">
        <v>80622</v>
      </c>
      <c r="E23" s="203">
        <v>2571332</v>
      </c>
      <c r="F23" s="201">
        <v>83823</v>
      </c>
      <c r="G23" s="203">
        <v>2674567</v>
      </c>
      <c r="H23" s="243">
        <v>88437</v>
      </c>
      <c r="I23" s="203">
        <v>2735859</v>
      </c>
      <c r="J23" s="243">
        <v>90465</v>
      </c>
      <c r="K23" s="203">
        <f>$I23-'Año 2012'!$I23</f>
        <v>282289</v>
      </c>
      <c r="L23" s="201">
        <f>$J23-'Año 2012'!$J23</f>
        <v>10839</v>
      </c>
      <c r="M23" s="242"/>
    </row>
    <row r="24" spans="1:13" x14ac:dyDescent="0.2">
      <c r="A24" s="125">
        <v>20</v>
      </c>
      <c r="B24" s="135" t="s">
        <v>20</v>
      </c>
      <c r="C24" s="200">
        <v>182220</v>
      </c>
      <c r="D24" s="202">
        <v>713</v>
      </c>
      <c r="E24" s="203">
        <v>187982</v>
      </c>
      <c r="F24" s="201">
        <v>743</v>
      </c>
      <c r="G24" s="203">
        <v>195720</v>
      </c>
      <c r="H24" s="243">
        <v>776</v>
      </c>
      <c r="I24" s="203">
        <v>200972</v>
      </c>
      <c r="J24" s="243">
        <v>798</v>
      </c>
      <c r="K24" s="203">
        <f>$I24-'Año 2012'!$I24</f>
        <v>22501</v>
      </c>
      <c r="L24" s="201">
        <f>$J24-'Año 2012'!$J24</f>
        <v>102</v>
      </c>
      <c r="M24" s="242"/>
    </row>
    <row r="25" spans="1:13" x14ac:dyDescent="0.2">
      <c r="A25" s="125">
        <v>21</v>
      </c>
      <c r="B25" s="135" t="s">
        <v>21</v>
      </c>
      <c r="C25" s="200">
        <v>2258824</v>
      </c>
      <c r="D25" s="202">
        <v>162228</v>
      </c>
      <c r="E25" s="203">
        <v>2302420</v>
      </c>
      <c r="F25" s="201">
        <v>166729</v>
      </c>
      <c r="G25" s="203">
        <v>2343904</v>
      </c>
      <c r="H25" s="243">
        <v>172571</v>
      </c>
      <c r="I25" s="203">
        <v>2377628</v>
      </c>
      <c r="J25" s="243">
        <v>177634</v>
      </c>
      <c r="K25" s="203">
        <f>$I25-'Año 2012'!$I25</f>
        <v>152373</v>
      </c>
      <c r="L25" s="201">
        <f>$J25-'Año 2012'!$J25</f>
        <v>18885</v>
      </c>
      <c r="M25" s="242"/>
    </row>
    <row r="26" spans="1:13" x14ac:dyDescent="0.2">
      <c r="A26" s="125">
        <v>22</v>
      </c>
      <c r="B26" s="135" t="s">
        <v>22</v>
      </c>
      <c r="C26" s="200">
        <v>6283</v>
      </c>
      <c r="D26" s="202">
        <v>1594</v>
      </c>
      <c r="E26" s="203">
        <v>6418</v>
      </c>
      <c r="F26" s="201">
        <v>1633</v>
      </c>
      <c r="G26" s="203">
        <v>6879</v>
      </c>
      <c r="H26" s="243">
        <v>1679</v>
      </c>
      <c r="I26" s="203">
        <v>7410</v>
      </c>
      <c r="J26" s="243">
        <v>1731</v>
      </c>
      <c r="K26" s="203">
        <f>$I26-'Año 2012'!$I26</f>
        <v>1282</v>
      </c>
      <c r="L26" s="201">
        <f>$J26-'Año 2012'!$J26</f>
        <v>171</v>
      </c>
      <c r="M26" s="242"/>
    </row>
    <row r="27" spans="1:13" x14ac:dyDescent="0.2">
      <c r="A27" s="125">
        <v>23</v>
      </c>
      <c r="B27" s="135" t="s">
        <v>23</v>
      </c>
      <c r="C27" s="200">
        <v>654520</v>
      </c>
      <c r="D27" s="202">
        <v>91974</v>
      </c>
      <c r="E27" s="203">
        <v>688116</v>
      </c>
      <c r="F27" s="201">
        <v>95425</v>
      </c>
      <c r="G27" s="203">
        <v>714529</v>
      </c>
      <c r="H27" s="243">
        <v>98715</v>
      </c>
      <c r="I27" s="203">
        <v>738955</v>
      </c>
      <c r="J27" s="243">
        <v>101594</v>
      </c>
      <c r="K27" s="203">
        <f>$I27-'Año 2012'!$I27</f>
        <v>105934</v>
      </c>
      <c r="L27" s="201">
        <f>$J27-'Año 2012'!$J27</f>
        <v>13026</v>
      </c>
      <c r="M27" s="242"/>
    </row>
    <row r="28" spans="1:13" x14ac:dyDescent="0.2">
      <c r="A28" s="125">
        <v>24</v>
      </c>
      <c r="B28" s="135" t="s">
        <v>24</v>
      </c>
      <c r="C28" s="200">
        <v>158010</v>
      </c>
      <c r="D28" s="202">
        <v>4381</v>
      </c>
      <c r="E28" s="203">
        <v>163042</v>
      </c>
      <c r="F28" s="201">
        <v>4553</v>
      </c>
      <c r="G28" s="203">
        <v>167515</v>
      </c>
      <c r="H28" s="243">
        <v>4724</v>
      </c>
      <c r="I28" s="203">
        <v>172001</v>
      </c>
      <c r="J28" s="243">
        <v>4903</v>
      </c>
      <c r="K28" s="203">
        <f>$I28-'Año 2012'!$I28</f>
        <v>18719</v>
      </c>
      <c r="L28" s="244">
        <f>$J28-'Año 2012'!$J28</f>
        <v>687</v>
      </c>
      <c r="M28" s="245"/>
    </row>
    <row r="29" spans="1:13" x14ac:dyDescent="0.2">
      <c r="A29" s="125">
        <v>25</v>
      </c>
      <c r="B29" s="135" t="s">
        <v>25</v>
      </c>
      <c r="C29" s="200">
        <v>35501</v>
      </c>
      <c r="D29" s="202">
        <v>3975</v>
      </c>
      <c r="E29" s="203">
        <v>36922</v>
      </c>
      <c r="F29" s="201">
        <v>4098</v>
      </c>
      <c r="G29" s="203">
        <v>38116</v>
      </c>
      <c r="H29" s="243">
        <v>4232</v>
      </c>
      <c r="I29" s="203">
        <v>39563</v>
      </c>
      <c r="J29" s="243">
        <v>4407</v>
      </c>
      <c r="K29" s="203">
        <f>$I29-'Año 2012'!$I29</f>
        <v>5515</v>
      </c>
      <c r="L29" s="201">
        <f>$J29-'Año 2012'!$J29</f>
        <v>554</v>
      </c>
      <c r="M29" s="242"/>
    </row>
    <row r="30" spans="1:13" ht="25.5" x14ac:dyDescent="0.2">
      <c r="A30" s="125">
        <v>26</v>
      </c>
      <c r="B30" s="135" t="s">
        <v>171</v>
      </c>
      <c r="C30" s="209">
        <v>134912</v>
      </c>
      <c r="D30" s="111">
        <v>10479</v>
      </c>
      <c r="E30" s="203">
        <v>140594</v>
      </c>
      <c r="F30" s="112">
        <v>10950</v>
      </c>
      <c r="G30" s="110">
        <v>146044</v>
      </c>
      <c r="H30" s="246">
        <v>11512</v>
      </c>
      <c r="I30" s="110">
        <v>150932</v>
      </c>
      <c r="J30" s="246">
        <v>12017</v>
      </c>
      <c r="K30" s="110">
        <f>$I30-'Año 2012'!$I30</f>
        <v>21359</v>
      </c>
      <c r="L30" s="201">
        <f>$J30-'Año 2012'!$J30</f>
        <v>1942</v>
      </c>
      <c r="M30" s="247"/>
    </row>
    <row r="31" spans="1:13" x14ac:dyDescent="0.2">
      <c r="A31" s="125">
        <v>27</v>
      </c>
      <c r="B31" s="135" t="s">
        <v>27</v>
      </c>
      <c r="C31" s="200">
        <v>92517</v>
      </c>
      <c r="D31" s="202">
        <v>977</v>
      </c>
      <c r="E31" s="110">
        <v>96432</v>
      </c>
      <c r="F31" s="201">
        <v>1008</v>
      </c>
      <c r="G31" s="203">
        <v>99793</v>
      </c>
      <c r="H31" s="243">
        <v>1039</v>
      </c>
      <c r="I31" s="203">
        <v>103093</v>
      </c>
      <c r="J31" s="243">
        <v>1074</v>
      </c>
      <c r="K31" s="203">
        <f>$I31-'Año 2012'!$I31</f>
        <v>14036</v>
      </c>
      <c r="L31" s="201">
        <f>$J31-'Año 2012'!$J31</f>
        <v>126</v>
      </c>
      <c r="M31" s="242"/>
    </row>
    <row r="32" spans="1:13" x14ac:dyDescent="0.2">
      <c r="A32" s="125">
        <v>28</v>
      </c>
      <c r="B32" s="135" t="s">
        <v>28</v>
      </c>
      <c r="C32" s="200">
        <v>25796</v>
      </c>
      <c r="D32" s="202">
        <v>3765</v>
      </c>
      <c r="E32" s="203">
        <v>26855</v>
      </c>
      <c r="F32" s="201">
        <v>3890</v>
      </c>
      <c r="G32" s="203">
        <v>27897</v>
      </c>
      <c r="H32" s="243">
        <v>4035</v>
      </c>
      <c r="I32" s="203">
        <v>28869</v>
      </c>
      <c r="J32" s="243">
        <v>4175</v>
      </c>
      <c r="K32" s="203">
        <f>$I32-'Año 2012'!$I32</f>
        <v>4117</v>
      </c>
      <c r="L32" s="201">
        <f>$J32-'Año 2012'!$J32</f>
        <v>525</v>
      </c>
      <c r="M32" s="242"/>
    </row>
    <row r="33" spans="1:13" x14ac:dyDescent="0.2">
      <c r="A33" s="125">
        <v>29</v>
      </c>
      <c r="B33" s="135" t="s">
        <v>29</v>
      </c>
      <c r="C33" s="200">
        <v>867746</v>
      </c>
      <c r="D33" s="202">
        <v>8123</v>
      </c>
      <c r="E33" s="203">
        <v>906652</v>
      </c>
      <c r="F33" s="201">
        <v>8597</v>
      </c>
      <c r="G33" s="203">
        <v>940922</v>
      </c>
      <c r="H33" s="243">
        <v>9015</v>
      </c>
      <c r="I33" s="203">
        <v>977428</v>
      </c>
      <c r="J33" s="243">
        <v>9572</v>
      </c>
      <c r="K33" s="203">
        <f>$I33-'Año 2012'!$I33</f>
        <v>146593</v>
      </c>
      <c r="L33" s="201">
        <f>$J33-'Año 2012'!$J33</f>
        <v>1866</v>
      </c>
      <c r="M33" s="242"/>
    </row>
    <row r="34" spans="1:13" x14ac:dyDescent="0.2">
      <c r="A34" s="125">
        <v>30</v>
      </c>
      <c r="B34" s="135" t="s">
        <v>30</v>
      </c>
      <c r="C34" s="200">
        <v>63589</v>
      </c>
      <c r="D34" s="202">
        <v>3439</v>
      </c>
      <c r="E34" s="203">
        <v>66001</v>
      </c>
      <c r="F34" s="201">
        <v>3568</v>
      </c>
      <c r="G34" s="203">
        <v>67982</v>
      </c>
      <c r="H34" s="243">
        <v>3690</v>
      </c>
      <c r="I34" s="203">
        <v>69965</v>
      </c>
      <c r="J34" s="243">
        <v>3837</v>
      </c>
      <c r="K34" s="203">
        <f>$I34-'Año 2012'!$I34</f>
        <v>8761</v>
      </c>
      <c r="L34" s="201">
        <f>$J34-'Año 2012'!$J34</f>
        <v>506</v>
      </c>
      <c r="M34" s="242"/>
    </row>
    <row r="35" spans="1:13" x14ac:dyDescent="0.2">
      <c r="A35" s="125">
        <v>31</v>
      </c>
      <c r="B35" s="135" t="s">
        <v>31</v>
      </c>
      <c r="C35" s="200">
        <v>171953</v>
      </c>
      <c r="D35" s="202">
        <v>3571</v>
      </c>
      <c r="E35" s="203">
        <v>179553</v>
      </c>
      <c r="F35" s="201">
        <v>3745</v>
      </c>
      <c r="G35" s="203">
        <v>187582</v>
      </c>
      <c r="H35" s="243">
        <v>3884</v>
      </c>
      <c r="I35" s="203">
        <v>196713</v>
      </c>
      <c r="J35" s="243">
        <v>4043</v>
      </c>
      <c r="K35" s="203">
        <f>$I35-'Año 2012'!$I35</f>
        <v>31838</v>
      </c>
      <c r="L35" s="201">
        <f>$J35-'Año 2012'!$J35</f>
        <v>604</v>
      </c>
      <c r="M35" s="242"/>
    </row>
    <row r="36" spans="1:13" x14ac:dyDescent="0.2">
      <c r="A36" s="125">
        <v>32</v>
      </c>
      <c r="B36" s="135" t="s">
        <v>32</v>
      </c>
      <c r="C36" s="200">
        <v>13732</v>
      </c>
      <c r="D36" s="202">
        <v>1211</v>
      </c>
      <c r="E36" s="203">
        <v>14333</v>
      </c>
      <c r="F36" s="201">
        <v>1266</v>
      </c>
      <c r="G36" s="203">
        <v>14841</v>
      </c>
      <c r="H36" s="243">
        <v>1317</v>
      </c>
      <c r="I36" s="203">
        <v>15359</v>
      </c>
      <c r="J36" s="243">
        <v>1365</v>
      </c>
      <c r="K36" s="203">
        <f>$I36-'Año 2012'!$I36</f>
        <v>2232</v>
      </c>
      <c r="L36" s="201">
        <f>$J36-'Año 2012'!$J36</f>
        <v>201</v>
      </c>
      <c r="M36" s="242"/>
    </row>
    <row r="37" spans="1:13" x14ac:dyDescent="0.2">
      <c r="A37" s="125">
        <v>33</v>
      </c>
      <c r="B37" s="135" t="s">
        <v>33</v>
      </c>
      <c r="C37" s="200">
        <v>3534</v>
      </c>
      <c r="D37" s="202">
        <v>233</v>
      </c>
      <c r="E37" s="203">
        <v>3674</v>
      </c>
      <c r="F37" s="201">
        <v>240</v>
      </c>
      <c r="G37" s="203">
        <v>3780</v>
      </c>
      <c r="H37" s="243">
        <v>251</v>
      </c>
      <c r="I37" s="203">
        <v>3949</v>
      </c>
      <c r="J37" s="243">
        <v>261</v>
      </c>
      <c r="K37" s="203">
        <f>$I37-'Año 2012'!$I37</f>
        <v>536</v>
      </c>
      <c r="L37" s="201">
        <f>$J37-'Año 2012'!$J37</f>
        <v>31</v>
      </c>
      <c r="M37" s="242"/>
    </row>
    <row r="38" spans="1:13" x14ac:dyDescent="0.2">
      <c r="A38" s="125">
        <v>34</v>
      </c>
      <c r="B38" s="135" t="s">
        <v>34</v>
      </c>
      <c r="C38" s="200">
        <v>850056</v>
      </c>
      <c r="D38" s="202">
        <v>151574</v>
      </c>
      <c r="E38" s="203">
        <v>869171</v>
      </c>
      <c r="F38" s="201">
        <v>156514</v>
      </c>
      <c r="G38" s="203">
        <v>886856</v>
      </c>
      <c r="H38" s="243">
        <v>161929</v>
      </c>
      <c r="I38" s="203">
        <v>902588</v>
      </c>
      <c r="J38" s="243">
        <v>167151</v>
      </c>
      <c r="K38" s="203">
        <f>$I38-'Año 2012'!$I38</f>
        <v>70849</v>
      </c>
      <c r="L38" s="201">
        <f>$J38-'Año 2012'!$J38</f>
        <v>19792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30214</v>
      </c>
      <c r="D39" s="111">
        <v>1991</v>
      </c>
      <c r="E39" s="203">
        <v>31482</v>
      </c>
      <c r="F39" s="112">
        <v>2080</v>
      </c>
      <c r="G39" s="110">
        <v>33916</v>
      </c>
      <c r="H39" s="246">
        <v>2306</v>
      </c>
      <c r="I39" s="110">
        <v>37050</v>
      </c>
      <c r="J39" s="246">
        <v>2678</v>
      </c>
      <c r="K39" s="110">
        <f>$I39-'Año 2012'!$I39</f>
        <v>7925</v>
      </c>
      <c r="L39" s="112">
        <f>$J39-'Año 2012'!$J39</f>
        <v>742</v>
      </c>
      <c r="M39" s="247"/>
    </row>
    <row r="40" spans="1:13" x14ac:dyDescent="0.2">
      <c r="A40" s="125">
        <v>36</v>
      </c>
      <c r="B40" s="135" t="s">
        <v>36</v>
      </c>
      <c r="C40" s="200">
        <v>303928</v>
      </c>
      <c r="D40" s="202">
        <v>1031</v>
      </c>
      <c r="E40" s="110">
        <v>317281</v>
      </c>
      <c r="F40" s="201">
        <v>1098</v>
      </c>
      <c r="G40" s="203">
        <v>329811</v>
      </c>
      <c r="H40" s="243">
        <v>1150</v>
      </c>
      <c r="I40" s="203">
        <v>342219</v>
      </c>
      <c r="J40" s="243">
        <v>1216</v>
      </c>
      <c r="K40" s="203">
        <f>$I40-'Año 2012'!$I40</f>
        <v>50799</v>
      </c>
      <c r="L40" s="201">
        <f>$J40-'Año 2012'!$J40</f>
        <v>230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125571</v>
      </c>
      <c r="D41" s="111">
        <v>5329</v>
      </c>
      <c r="E41" s="203">
        <v>131847</v>
      </c>
      <c r="F41" s="112">
        <v>5627</v>
      </c>
      <c r="G41" s="110">
        <v>138028</v>
      </c>
      <c r="H41" s="246">
        <v>5895</v>
      </c>
      <c r="I41" s="110">
        <v>144052</v>
      </c>
      <c r="J41" s="246">
        <v>6195</v>
      </c>
      <c r="K41" s="110">
        <f>$I41-'Año 2012'!$I41</f>
        <v>24866</v>
      </c>
      <c r="L41" s="112">
        <f>$J41-'Año 2012'!$J41</f>
        <v>1146</v>
      </c>
      <c r="M41" s="247"/>
    </row>
    <row r="42" spans="1:13" ht="25.5" x14ac:dyDescent="0.2">
      <c r="A42" s="125">
        <v>38</v>
      </c>
      <c r="B42" s="135" t="s">
        <v>38</v>
      </c>
      <c r="C42" s="209">
        <v>158960</v>
      </c>
      <c r="D42" s="111">
        <v>5466</v>
      </c>
      <c r="E42" s="110">
        <v>162991</v>
      </c>
      <c r="F42" s="112">
        <v>5659</v>
      </c>
      <c r="G42" s="110">
        <v>167210</v>
      </c>
      <c r="H42" s="246">
        <v>5894</v>
      </c>
      <c r="I42" s="110">
        <v>170759</v>
      </c>
      <c r="J42" s="246">
        <v>6075</v>
      </c>
      <c r="K42" s="110">
        <f>$I42-'Año 2012'!$I42</f>
        <v>15058</v>
      </c>
      <c r="L42" s="112">
        <f>$J42-'Año 2012'!$J42</f>
        <v>751</v>
      </c>
      <c r="M42" s="247"/>
    </row>
    <row r="43" spans="1:13" x14ac:dyDescent="0.2">
      <c r="A43" s="125">
        <v>39</v>
      </c>
      <c r="B43" s="135" t="s">
        <v>39</v>
      </c>
      <c r="C43" s="200">
        <v>185388</v>
      </c>
      <c r="D43" s="202">
        <v>26220</v>
      </c>
      <c r="E43" s="110">
        <v>192091</v>
      </c>
      <c r="F43" s="201">
        <v>27569</v>
      </c>
      <c r="G43" s="203">
        <v>199289</v>
      </c>
      <c r="H43" s="243">
        <v>28840</v>
      </c>
      <c r="I43" s="203">
        <v>205376</v>
      </c>
      <c r="J43" s="243">
        <v>30000</v>
      </c>
      <c r="K43" s="203">
        <f>$I43-'Año 2012'!$I43</f>
        <v>24115</v>
      </c>
      <c r="L43" s="201">
        <f>$J43-'Año 2012'!$J43</f>
        <v>4493</v>
      </c>
      <c r="M43" s="242"/>
    </row>
    <row r="44" spans="1:13" x14ac:dyDescent="0.2">
      <c r="A44" s="125">
        <v>40</v>
      </c>
      <c r="B44" s="135" t="s">
        <v>40</v>
      </c>
      <c r="C44" s="200">
        <v>17867</v>
      </c>
      <c r="D44" s="202">
        <v>1853</v>
      </c>
      <c r="E44" s="203">
        <v>18517</v>
      </c>
      <c r="F44" s="201">
        <v>1954</v>
      </c>
      <c r="G44" s="203">
        <v>19147</v>
      </c>
      <c r="H44" s="243">
        <v>2043</v>
      </c>
      <c r="I44" s="203">
        <v>19795</v>
      </c>
      <c r="J44" s="243">
        <v>2139</v>
      </c>
      <c r="K44" s="203">
        <f>$I44-'Año 2012'!$I44</f>
        <v>2615</v>
      </c>
      <c r="L44" s="201">
        <f>$J44-'Año 2012'!$J44</f>
        <v>357</v>
      </c>
      <c r="M44" s="242"/>
    </row>
    <row r="45" spans="1:13" ht="25.5" x14ac:dyDescent="0.2">
      <c r="A45" s="125">
        <v>41</v>
      </c>
      <c r="B45" s="135" t="s">
        <v>41</v>
      </c>
      <c r="C45" s="209">
        <v>304710</v>
      </c>
      <c r="D45" s="111">
        <v>9209</v>
      </c>
      <c r="E45" s="203">
        <v>320598</v>
      </c>
      <c r="F45" s="112">
        <v>9821</v>
      </c>
      <c r="G45" s="110">
        <v>335209</v>
      </c>
      <c r="H45" s="246">
        <v>10393</v>
      </c>
      <c r="I45" s="110">
        <v>350049</v>
      </c>
      <c r="J45" s="246">
        <v>11058</v>
      </c>
      <c r="K45" s="110">
        <f>$I45-'Año 2012'!$I45</f>
        <v>60684</v>
      </c>
      <c r="L45" s="112">
        <f>$J45-'Año 2012'!$J45</f>
        <v>2318</v>
      </c>
      <c r="M45" s="247"/>
    </row>
    <row r="46" spans="1:13" ht="25.5" x14ac:dyDescent="0.2">
      <c r="A46" s="125">
        <v>42</v>
      </c>
      <c r="B46" s="135" t="s">
        <v>42</v>
      </c>
      <c r="C46" s="209">
        <v>4328</v>
      </c>
      <c r="D46" s="111">
        <v>507</v>
      </c>
      <c r="E46" s="110">
        <v>4517</v>
      </c>
      <c r="F46" s="112">
        <v>523</v>
      </c>
      <c r="G46" s="110">
        <v>4712</v>
      </c>
      <c r="H46" s="246">
        <v>546</v>
      </c>
      <c r="I46" s="110">
        <v>4882</v>
      </c>
      <c r="J46" s="246">
        <v>571</v>
      </c>
      <c r="K46" s="110">
        <f>$I46-'Año 2012'!$I46</f>
        <v>744</v>
      </c>
      <c r="L46" s="112">
        <f>$J46-'Año 2012'!$J46</f>
        <v>90</v>
      </c>
      <c r="M46" s="247"/>
    </row>
    <row r="47" spans="1:13" ht="25.5" x14ac:dyDescent="0.2">
      <c r="A47" s="125">
        <v>43</v>
      </c>
      <c r="B47" s="135" t="s">
        <v>170</v>
      </c>
      <c r="C47" s="209">
        <v>6272</v>
      </c>
      <c r="D47" s="111">
        <v>1009</v>
      </c>
      <c r="E47" s="110">
        <v>6590</v>
      </c>
      <c r="F47" s="112">
        <v>1081</v>
      </c>
      <c r="G47" s="110">
        <v>6909</v>
      </c>
      <c r="H47" s="246">
        <v>1134</v>
      </c>
      <c r="I47" s="110">
        <v>7319</v>
      </c>
      <c r="J47" s="246">
        <v>1221</v>
      </c>
      <c r="K47" s="110">
        <f>$I47-'Año 2012'!$I47</f>
        <v>1353</v>
      </c>
      <c r="L47" s="112">
        <f>$J47-'Año 2012'!$J47</f>
        <v>263</v>
      </c>
      <c r="M47" s="247"/>
    </row>
    <row r="48" spans="1:13" x14ac:dyDescent="0.2">
      <c r="A48" s="125">
        <v>44</v>
      </c>
      <c r="B48" s="135" t="s">
        <v>173</v>
      </c>
      <c r="C48" s="200">
        <v>16336</v>
      </c>
      <c r="D48" s="202">
        <v>7653</v>
      </c>
      <c r="E48" s="110">
        <v>17120</v>
      </c>
      <c r="F48" s="201">
        <v>8042</v>
      </c>
      <c r="G48" s="203">
        <v>17831</v>
      </c>
      <c r="H48" s="243">
        <v>8450</v>
      </c>
      <c r="I48" s="203">
        <v>18477</v>
      </c>
      <c r="J48" s="243">
        <v>8828</v>
      </c>
      <c r="K48" s="203">
        <f>$I48-'Año 2012'!$I48</f>
        <v>2838</v>
      </c>
      <c r="L48" s="201">
        <f>$J48-'Año 2012'!$J48</f>
        <v>1511</v>
      </c>
      <c r="M48" s="242"/>
    </row>
    <row r="49" spans="1:13" x14ac:dyDescent="0.2">
      <c r="A49" s="125">
        <v>45</v>
      </c>
      <c r="B49" s="135" t="s">
        <v>43</v>
      </c>
      <c r="C49" s="200">
        <v>5180</v>
      </c>
      <c r="D49" s="202">
        <v>753</v>
      </c>
      <c r="E49" s="203">
        <v>5417</v>
      </c>
      <c r="F49" s="201">
        <v>788</v>
      </c>
      <c r="G49" s="203">
        <v>5649</v>
      </c>
      <c r="H49" s="243">
        <v>823</v>
      </c>
      <c r="I49" s="203">
        <v>5866</v>
      </c>
      <c r="J49" s="243">
        <v>870</v>
      </c>
      <c r="K49" s="203">
        <f>$I49-'Año 2012'!$I49</f>
        <v>905</v>
      </c>
      <c r="L49" s="201">
        <f>$J49-'Año 2012'!$J49</f>
        <v>145</v>
      </c>
      <c r="M49" s="242"/>
    </row>
    <row r="50" spans="1:13" x14ac:dyDescent="0.2">
      <c r="A50" s="125">
        <v>46</v>
      </c>
      <c r="B50" s="135" t="s">
        <v>44</v>
      </c>
      <c r="C50" s="200">
        <v>2663443</v>
      </c>
      <c r="D50" s="202">
        <v>56148</v>
      </c>
      <c r="E50" s="203">
        <v>2763385</v>
      </c>
      <c r="F50" s="201">
        <v>57602</v>
      </c>
      <c r="G50" s="203">
        <v>2854851</v>
      </c>
      <c r="H50" s="243">
        <v>59011</v>
      </c>
      <c r="I50" s="203">
        <v>2938903</v>
      </c>
      <c r="J50" s="243">
        <v>60367</v>
      </c>
      <c r="K50" s="203">
        <f>$I50-'Año 2012'!$I50</f>
        <v>371463</v>
      </c>
      <c r="L50" s="201">
        <f>$J50-'Año 2012'!$J50</f>
        <v>5446</v>
      </c>
      <c r="M50" s="242"/>
    </row>
    <row r="51" spans="1:13" x14ac:dyDescent="0.2">
      <c r="A51" s="125">
        <v>47</v>
      </c>
      <c r="B51" s="135" t="s">
        <v>45</v>
      </c>
      <c r="C51" s="200">
        <v>167977</v>
      </c>
      <c r="D51" s="202">
        <v>5369</v>
      </c>
      <c r="E51" s="203">
        <v>178373</v>
      </c>
      <c r="F51" s="201">
        <v>5744</v>
      </c>
      <c r="G51" s="203">
        <v>187675</v>
      </c>
      <c r="H51" s="243">
        <v>6142</v>
      </c>
      <c r="I51" s="203">
        <v>197593</v>
      </c>
      <c r="J51" s="243">
        <v>6463</v>
      </c>
      <c r="K51" s="203">
        <f>$I51-'Año 2012'!$I51</f>
        <v>37129</v>
      </c>
      <c r="L51" s="201">
        <f>$J51-'Año 2012'!$J51</f>
        <v>1426</v>
      </c>
      <c r="M51" s="242"/>
    </row>
    <row r="52" spans="1:13" x14ac:dyDescent="0.2">
      <c r="A52" s="125">
        <v>48</v>
      </c>
      <c r="B52" s="135" t="s">
        <v>46</v>
      </c>
      <c r="C52" s="200">
        <v>8481</v>
      </c>
      <c r="D52" s="202">
        <v>604</v>
      </c>
      <c r="E52" s="203">
        <v>8897</v>
      </c>
      <c r="F52" s="201">
        <v>626</v>
      </c>
      <c r="G52" s="203">
        <v>9283</v>
      </c>
      <c r="H52" s="243">
        <v>659</v>
      </c>
      <c r="I52" s="203">
        <v>9675</v>
      </c>
      <c r="J52" s="243">
        <v>690</v>
      </c>
      <c r="K52" s="203">
        <f>$I52-'Año 2012'!$I52</f>
        <v>1619</v>
      </c>
      <c r="L52" s="201">
        <f>$J52-'Año 2012'!$J52</f>
        <v>101</v>
      </c>
      <c r="M52" s="242"/>
    </row>
    <row r="53" spans="1:13" ht="25.5" x14ac:dyDescent="0.2">
      <c r="A53" s="125">
        <v>49</v>
      </c>
      <c r="B53" s="135" t="s">
        <v>47</v>
      </c>
      <c r="C53" s="209">
        <v>65837</v>
      </c>
      <c r="D53" s="111">
        <v>1090</v>
      </c>
      <c r="E53" s="203">
        <v>69355</v>
      </c>
      <c r="F53" s="112">
        <v>1157</v>
      </c>
      <c r="G53" s="110">
        <v>72604</v>
      </c>
      <c r="H53" s="246">
        <v>1202</v>
      </c>
      <c r="I53" s="110">
        <v>76887</v>
      </c>
      <c r="J53" s="246">
        <v>1268</v>
      </c>
      <c r="K53" s="110">
        <f>$I53-'Año 2012'!$I53</f>
        <v>14804</v>
      </c>
      <c r="L53" s="112">
        <f>$J53-'Año 2012'!$J53</f>
        <v>232</v>
      </c>
      <c r="M53" s="247"/>
    </row>
    <row r="54" spans="1:13" x14ac:dyDescent="0.2">
      <c r="A54" s="125">
        <v>50</v>
      </c>
      <c r="B54" s="135" t="s">
        <v>48</v>
      </c>
      <c r="C54" s="200">
        <v>100651</v>
      </c>
      <c r="D54" s="202">
        <v>468</v>
      </c>
      <c r="E54" s="110">
        <v>105632</v>
      </c>
      <c r="F54" s="201">
        <v>492</v>
      </c>
      <c r="G54" s="203">
        <v>109912</v>
      </c>
      <c r="H54" s="243">
        <v>522</v>
      </c>
      <c r="I54" s="203">
        <v>114537</v>
      </c>
      <c r="J54" s="243">
        <v>549</v>
      </c>
      <c r="K54" s="203">
        <f>$I54-'Año 2012'!$I54</f>
        <v>18820</v>
      </c>
      <c r="L54" s="201">
        <f>$J54-'Año 2012'!$J54</f>
        <v>92</v>
      </c>
      <c r="M54" s="242"/>
    </row>
    <row r="55" spans="1:13" x14ac:dyDescent="0.2">
      <c r="A55" s="125">
        <v>51</v>
      </c>
      <c r="B55" s="135" t="s">
        <v>172</v>
      </c>
      <c r="C55" s="200">
        <v>492</v>
      </c>
      <c r="D55" s="202">
        <v>83</v>
      </c>
      <c r="E55" s="203">
        <v>493</v>
      </c>
      <c r="F55" s="201">
        <v>87</v>
      </c>
      <c r="G55" s="203">
        <v>500</v>
      </c>
      <c r="H55" s="243">
        <v>87</v>
      </c>
      <c r="I55" s="203">
        <v>511</v>
      </c>
      <c r="J55" s="243">
        <v>92</v>
      </c>
      <c r="K55" s="203">
        <f>$I55-'Año 2012'!$I55</f>
        <v>25</v>
      </c>
      <c r="L55" s="201">
        <f>$J55-'Año 2012'!$J55</f>
        <v>10</v>
      </c>
      <c r="M55" s="242"/>
    </row>
    <row r="56" spans="1:13" x14ac:dyDescent="0.2">
      <c r="A56" s="125">
        <v>52</v>
      </c>
      <c r="B56" s="135" t="s">
        <v>49</v>
      </c>
      <c r="C56" s="200">
        <v>37806</v>
      </c>
      <c r="D56" s="202">
        <v>6607</v>
      </c>
      <c r="E56" s="203">
        <v>38777</v>
      </c>
      <c r="F56" s="201">
        <v>6849</v>
      </c>
      <c r="G56" s="203">
        <v>39786</v>
      </c>
      <c r="H56" s="243">
        <v>7144</v>
      </c>
      <c r="I56" s="203">
        <v>40857</v>
      </c>
      <c r="J56" s="243">
        <v>7471</v>
      </c>
      <c r="K56" s="203">
        <f>$I56-'Año 2012'!$I56</f>
        <v>4142</v>
      </c>
      <c r="L56" s="201">
        <f>$J56-'Año 2012'!$J56</f>
        <v>1079</v>
      </c>
      <c r="M56" s="242"/>
    </row>
    <row r="57" spans="1:13" ht="25.5" x14ac:dyDescent="0.2">
      <c r="A57" s="125">
        <v>53</v>
      </c>
      <c r="B57" s="135" t="s">
        <v>50</v>
      </c>
      <c r="C57" s="209">
        <v>11445</v>
      </c>
      <c r="D57" s="111">
        <v>588</v>
      </c>
      <c r="E57" s="203">
        <v>12133</v>
      </c>
      <c r="F57" s="112">
        <v>607</v>
      </c>
      <c r="G57" s="110">
        <v>12809</v>
      </c>
      <c r="H57" s="246">
        <v>642</v>
      </c>
      <c r="I57" s="110">
        <v>13413</v>
      </c>
      <c r="J57" s="246">
        <v>669</v>
      </c>
      <c r="K57" s="110">
        <f>$I57-'Año 2012'!$I57</f>
        <v>2367</v>
      </c>
      <c r="L57" s="112">
        <f>$J57-'Año 2012'!$J57</f>
        <v>99</v>
      </c>
      <c r="M57" s="247"/>
    </row>
    <row r="58" spans="1:13" x14ac:dyDescent="0.2">
      <c r="A58" s="125">
        <v>54</v>
      </c>
      <c r="B58" s="135" t="s">
        <v>51</v>
      </c>
      <c r="C58" s="200">
        <v>363055</v>
      </c>
      <c r="D58" s="202">
        <v>987</v>
      </c>
      <c r="E58" s="110">
        <v>378343</v>
      </c>
      <c r="F58" s="201">
        <v>1032</v>
      </c>
      <c r="G58" s="203">
        <v>392532</v>
      </c>
      <c r="H58" s="243">
        <v>1071</v>
      </c>
      <c r="I58" s="203">
        <v>406888</v>
      </c>
      <c r="J58" s="243">
        <v>1116</v>
      </c>
      <c r="K58" s="203">
        <f>$I58-'Año 2012'!$I58</f>
        <v>58467</v>
      </c>
      <c r="L58" s="201">
        <f>$J58-'Año 2012'!$J58</f>
        <v>185</v>
      </c>
      <c r="M58" s="242"/>
    </row>
    <row r="59" spans="1:13" x14ac:dyDescent="0.2">
      <c r="A59" s="125">
        <v>55</v>
      </c>
      <c r="B59" s="135" t="s">
        <v>52</v>
      </c>
      <c r="C59" s="200">
        <v>4782</v>
      </c>
      <c r="D59" s="202">
        <v>284</v>
      </c>
      <c r="E59" s="203">
        <v>4987</v>
      </c>
      <c r="F59" s="201">
        <v>296</v>
      </c>
      <c r="G59" s="203">
        <v>5240</v>
      </c>
      <c r="H59" s="243">
        <v>312</v>
      </c>
      <c r="I59" s="203">
        <v>5463</v>
      </c>
      <c r="J59" s="243">
        <v>333</v>
      </c>
      <c r="K59" s="203">
        <f>$I59-'Año 2012'!$I59</f>
        <v>870</v>
      </c>
      <c r="L59" s="201">
        <f>$J59-'Año 2012'!$J59</f>
        <v>57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133473</v>
      </c>
      <c r="D60" s="111">
        <v>7689</v>
      </c>
      <c r="E60" s="203">
        <v>140045</v>
      </c>
      <c r="F60" s="112">
        <v>8081</v>
      </c>
      <c r="G60" s="110">
        <v>146180</v>
      </c>
      <c r="H60" s="246">
        <v>8462</v>
      </c>
      <c r="I60" s="110">
        <v>152636</v>
      </c>
      <c r="J60" s="246">
        <v>8823</v>
      </c>
      <c r="K60" s="110">
        <f>$I60-'Año 2012'!$I60</f>
        <v>25383</v>
      </c>
      <c r="L60" s="112">
        <f>$J60-'Año 2012'!$J60</f>
        <v>1473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5145</v>
      </c>
      <c r="D61" s="217">
        <v>933</v>
      </c>
      <c r="E61" s="110">
        <v>5662</v>
      </c>
      <c r="F61" s="216">
        <v>949</v>
      </c>
      <c r="G61" s="218">
        <v>6137</v>
      </c>
      <c r="H61" s="249">
        <v>971</v>
      </c>
      <c r="I61" s="218">
        <v>6688</v>
      </c>
      <c r="J61" s="249">
        <v>998</v>
      </c>
      <c r="K61" s="218">
        <f>$I61-'Año 2012'!$I61</f>
        <v>2029</v>
      </c>
      <c r="L61" s="216">
        <f>$J61-'Año 2012'!$J61</f>
        <v>104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1760</v>
      </c>
      <c r="D62" s="217">
        <v>528</v>
      </c>
      <c r="E62" s="218">
        <v>1937</v>
      </c>
      <c r="F62" s="216">
        <v>552</v>
      </c>
      <c r="G62" s="218">
        <v>2082</v>
      </c>
      <c r="H62" s="249">
        <v>579</v>
      </c>
      <c r="I62" s="218">
        <v>2238</v>
      </c>
      <c r="J62" s="249">
        <v>607</v>
      </c>
      <c r="K62" s="218">
        <f>$I62-'Año 2012'!$I62</f>
        <v>640</v>
      </c>
      <c r="L62" s="216">
        <f>$J62-'Año 2012'!$J62</f>
        <v>102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4654</v>
      </c>
      <c r="D63" s="217">
        <v>1135</v>
      </c>
      <c r="E63" s="218">
        <v>5063</v>
      </c>
      <c r="F63" s="216">
        <v>1152</v>
      </c>
      <c r="G63" s="218">
        <v>5484</v>
      </c>
      <c r="H63" s="249">
        <v>1176</v>
      </c>
      <c r="I63" s="218">
        <v>5967</v>
      </c>
      <c r="J63" s="249">
        <v>1204</v>
      </c>
      <c r="K63" s="218">
        <f>$I63-'Año 2012'!$I63</f>
        <v>1791</v>
      </c>
      <c r="L63" s="216">
        <f>$J63-'Año 2012'!$J63</f>
        <v>105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18340</v>
      </c>
      <c r="D64" s="217">
        <v>1717</v>
      </c>
      <c r="E64" s="218">
        <v>20115</v>
      </c>
      <c r="F64" s="216">
        <v>1836</v>
      </c>
      <c r="G64" s="218">
        <v>21706</v>
      </c>
      <c r="H64" s="249">
        <v>2018</v>
      </c>
      <c r="I64" s="218">
        <v>23352</v>
      </c>
      <c r="J64" s="249">
        <v>2226</v>
      </c>
      <c r="K64" s="218">
        <f>$I64-'Año 2012'!$I64</f>
        <v>7718</v>
      </c>
      <c r="L64" s="216">
        <f>$J64-'Año 2012'!$J64</f>
        <v>598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79933</v>
      </c>
      <c r="D65" s="217">
        <v>12655</v>
      </c>
      <c r="E65" s="218">
        <v>87578</v>
      </c>
      <c r="F65" s="216">
        <v>13793</v>
      </c>
      <c r="G65" s="218">
        <v>94039</v>
      </c>
      <c r="H65" s="249">
        <v>14813</v>
      </c>
      <c r="I65" s="218">
        <v>99300</v>
      </c>
      <c r="J65" s="249">
        <v>15810</v>
      </c>
      <c r="K65" s="218">
        <f>$I65-'Año 2012'!$I65</f>
        <v>30120</v>
      </c>
      <c r="L65" s="216">
        <f>$J65-'Año 2012'!$J65</f>
        <v>4014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12487</v>
      </c>
      <c r="D66" s="217">
        <v>1810</v>
      </c>
      <c r="E66" s="218">
        <v>13870</v>
      </c>
      <c r="F66" s="216">
        <v>1886</v>
      </c>
      <c r="G66" s="218">
        <v>14711</v>
      </c>
      <c r="H66" s="249">
        <v>1981</v>
      </c>
      <c r="I66" s="218">
        <v>15671</v>
      </c>
      <c r="J66" s="249">
        <v>2073</v>
      </c>
      <c r="K66" s="218">
        <f>$I66-'Año 2012'!$I66</f>
        <v>5244</v>
      </c>
      <c r="L66" s="216">
        <f>$J66-'Año 2012'!$J66</f>
        <v>357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597</v>
      </c>
      <c r="D67" s="217">
        <v>237</v>
      </c>
      <c r="E67" s="218">
        <v>642</v>
      </c>
      <c r="F67" s="216">
        <v>257</v>
      </c>
      <c r="G67" s="218">
        <v>688</v>
      </c>
      <c r="H67" s="249">
        <v>270</v>
      </c>
      <c r="I67" s="218">
        <v>733</v>
      </c>
      <c r="J67" s="249">
        <v>282</v>
      </c>
      <c r="K67" s="218">
        <f>$I67-'Año 2012'!$I67</f>
        <v>247</v>
      </c>
      <c r="L67" s="216">
        <f>$J67-'Año 2012'!$J67</f>
        <v>59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61342</v>
      </c>
      <c r="D68" s="217">
        <v>469</v>
      </c>
      <c r="E68" s="218">
        <v>71113</v>
      </c>
      <c r="F68" s="216">
        <v>536</v>
      </c>
      <c r="G68" s="218">
        <v>80559</v>
      </c>
      <c r="H68" s="249">
        <v>598</v>
      </c>
      <c r="I68" s="218">
        <v>89005</v>
      </c>
      <c r="J68" s="249">
        <v>635</v>
      </c>
      <c r="K68" s="218">
        <f>$I68-'Año 2012'!$I68</f>
        <v>35828</v>
      </c>
      <c r="L68" s="216">
        <f>$J68-'Año 2012'!$J68</f>
        <v>209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220898</v>
      </c>
      <c r="D69" s="217">
        <v>1184</v>
      </c>
      <c r="E69" s="218">
        <v>246103</v>
      </c>
      <c r="F69" s="216">
        <v>1272</v>
      </c>
      <c r="G69" s="218">
        <v>270831</v>
      </c>
      <c r="H69" s="249">
        <v>1395</v>
      </c>
      <c r="I69" s="218">
        <v>294420</v>
      </c>
      <c r="J69" s="249">
        <v>1517</v>
      </c>
      <c r="K69" s="218">
        <f>$I69-'Año 2012'!$I69</f>
        <v>96312</v>
      </c>
      <c r="L69" s="216">
        <f>$J69-'Año 2012'!$J69</f>
        <v>418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377165</v>
      </c>
      <c r="D70" s="217">
        <v>19359</v>
      </c>
      <c r="E70" s="218">
        <v>415890</v>
      </c>
      <c r="F70" s="216">
        <v>21995</v>
      </c>
      <c r="G70" s="218">
        <v>450165</v>
      </c>
      <c r="H70" s="249">
        <v>24423</v>
      </c>
      <c r="I70" s="218">
        <v>484934</v>
      </c>
      <c r="J70" s="249">
        <v>26720</v>
      </c>
      <c r="K70" s="218">
        <f>$I70-'Año 2012'!$I70</f>
        <v>142175</v>
      </c>
      <c r="L70" s="216">
        <f>$J70-'Año 2012'!$J70</f>
        <v>9454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752</v>
      </c>
      <c r="D71" s="217">
        <v>633</v>
      </c>
      <c r="E71" s="218">
        <v>806</v>
      </c>
      <c r="F71" s="216">
        <v>669</v>
      </c>
      <c r="G71" s="218">
        <v>863</v>
      </c>
      <c r="H71" s="249">
        <v>721</v>
      </c>
      <c r="I71" s="218">
        <v>912</v>
      </c>
      <c r="J71" s="249">
        <v>770</v>
      </c>
      <c r="K71" s="218">
        <f>$I71-'Año 2012'!$I71</f>
        <v>212</v>
      </c>
      <c r="L71" s="216">
        <f>$J71-'Año 2012'!$J71</f>
        <v>171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965</v>
      </c>
      <c r="D72" s="217">
        <v>336</v>
      </c>
      <c r="E72" s="218">
        <v>1077</v>
      </c>
      <c r="F72" s="216">
        <v>373</v>
      </c>
      <c r="G72" s="218">
        <v>1181</v>
      </c>
      <c r="H72" s="249">
        <v>400</v>
      </c>
      <c r="I72" s="218">
        <v>1288</v>
      </c>
      <c r="J72" s="249">
        <v>434</v>
      </c>
      <c r="K72" s="218">
        <f>$I72-'Año 2012'!$I72</f>
        <v>435</v>
      </c>
      <c r="L72" s="216">
        <f>$J72-'Año 2012'!$J72</f>
        <v>125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1329</v>
      </c>
      <c r="D73" s="217">
        <v>293</v>
      </c>
      <c r="E73" s="218">
        <v>1423</v>
      </c>
      <c r="F73" s="216">
        <v>307</v>
      </c>
      <c r="G73" s="218">
        <v>1498</v>
      </c>
      <c r="H73" s="249">
        <v>324</v>
      </c>
      <c r="I73" s="218">
        <v>1571</v>
      </c>
      <c r="J73" s="249">
        <v>341</v>
      </c>
      <c r="K73" s="218">
        <f>$I73-'Año 2012'!$I73</f>
        <v>333</v>
      </c>
      <c r="L73" s="216">
        <f>$J73-'Año 2012'!$J73</f>
        <v>65</v>
      </c>
      <c r="M73" s="247"/>
    </row>
    <row r="74" spans="1:13" ht="17.25" customHeight="1" x14ac:dyDescent="0.2">
      <c r="A74" s="125">
        <v>70</v>
      </c>
      <c r="B74" s="135" t="s">
        <v>353</v>
      </c>
      <c r="C74" s="215"/>
      <c r="D74" s="217"/>
      <c r="E74" s="218"/>
      <c r="F74" s="216"/>
      <c r="G74" s="218">
        <v>1546</v>
      </c>
      <c r="H74" s="249">
        <v>181</v>
      </c>
      <c r="I74" s="218">
        <v>2688</v>
      </c>
      <c r="J74" s="249">
        <v>363</v>
      </c>
      <c r="K74" s="218">
        <f>$I74-0</f>
        <v>2688</v>
      </c>
      <c r="L74" s="216">
        <f>$J74-0</f>
        <v>363</v>
      </c>
      <c r="M74" s="247"/>
    </row>
    <row r="75" spans="1:13" ht="17.25" customHeight="1" x14ac:dyDescent="0.2">
      <c r="A75" s="125">
        <v>71</v>
      </c>
      <c r="B75" s="135" t="s">
        <v>354</v>
      </c>
      <c r="C75" s="215"/>
      <c r="D75" s="217"/>
      <c r="E75" s="218"/>
      <c r="F75" s="216"/>
      <c r="G75" s="218">
        <v>421</v>
      </c>
      <c r="H75" s="249">
        <v>52</v>
      </c>
      <c r="I75" s="218">
        <v>798</v>
      </c>
      <c r="J75" s="249">
        <v>88</v>
      </c>
      <c r="K75" s="218">
        <f t="shared" ref="K75:K84" si="0">$I75-0</f>
        <v>798</v>
      </c>
      <c r="L75" s="216">
        <f t="shared" ref="L75:L84" si="1">$J75-0</f>
        <v>88</v>
      </c>
      <c r="M75" s="247"/>
    </row>
    <row r="76" spans="1:13" ht="17.25" customHeight="1" x14ac:dyDescent="0.2">
      <c r="A76" s="125">
        <v>72</v>
      </c>
      <c r="B76" s="135" t="s">
        <v>355</v>
      </c>
      <c r="C76" s="215"/>
      <c r="D76" s="217"/>
      <c r="E76" s="218"/>
      <c r="F76" s="216"/>
      <c r="G76" s="218">
        <v>313</v>
      </c>
      <c r="H76" s="249">
        <v>86</v>
      </c>
      <c r="I76" s="218">
        <v>587</v>
      </c>
      <c r="J76" s="249">
        <v>166</v>
      </c>
      <c r="K76" s="218">
        <f t="shared" si="0"/>
        <v>587</v>
      </c>
      <c r="L76" s="216">
        <f t="shared" si="1"/>
        <v>166</v>
      </c>
      <c r="M76" s="247"/>
    </row>
    <row r="77" spans="1:13" ht="17.25" customHeight="1" x14ac:dyDescent="0.2">
      <c r="A77" s="125">
        <v>73</v>
      </c>
      <c r="B77" s="135" t="s">
        <v>356</v>
      </c>
      <c r="C77" s="215"/>
      <c r="D77" s="217"/>
      <c r="E77" s="218"/>
      <c r="F77" s="216"/>
      <c r="G77" s="218">
        <v>26</v>
      </c>
      <c r="H77" s="249">
        <v>6</v>
      </c>
      <c r="I77" s="218">
        <v>42</v>
      </c>
      <c r="J77" s="249">
        <v>7</v>
      </c>
      <c r="K77" s="218">
        <f t="shared" si="0"/>
        <v>42</v>
      </c>
      <c r="L77" s="216">
        <f t="shared" si="1"/>
        <v>7</v>
      </c>
      <c r="M77" s="247"/>
    </row>
    <row r="78" spans="1:13" ht="17.25" customHeight="1" x14ac:dyDescent="0.2">
      <c r="A78" s="125">
        <v>74</v>
      </c>
      <c r="B78" s="135" t="s">
        <v>357</v>
      </c>
      <c r="C78" s="215"/>
      <c r="D78" s="217"/>
      <c r="E78" s="218"/>
      <c r="F78" s="216"/>
      <c r="G78" s="218">
        <v>500</v>
      </c>
      <c r="H78" s="249">
        <v>41</v>
      </c>
      <c r="I78" s="218">
        <v>802</v>
      </c>
      <c r="J78" s="249">
        <v>75</v>
      </c>
      <c r="K78" s="218">
        <f t="shared" si="0"/>
        <v>802</v>
      </c>
      <c r="L78" s="216">
        <f t="shared" si="1"/>
        <v>75</v>
      </c>
      <c r="M78" s="247"/>
    </row>
    <row r="79" spans="1:13" ht="17.25" customHeight="1" x14ac:dyDescent="0.2">
      <c r="A79" s="125">
        <v>75</v>
      </c>
      <c r="B79" s="135" t="s">
        <v>358</v>
      </c>
      <c r="C79" s="215"/>
      <c r="D79" s="217"/>
      <c r="E79" s="218"/>
      <c r="F79" s="216"/>
      <c r="G79" s="218">
        <v>3778</v>
      </c>
      <c r="H79" s="249">
        <v>3456</v>
      </c>
      <c r="I79" s="218">
        <v>6526</v>
      </c>
      <c r="J79" s="249">
        <v>4549</v>
      </c>
      <c r="K79" s="218">
        <f t="shared" si="0"/>
        <v>6526</v>
      </c>
      <c r="L79" s="216">
        <f t="shared" si="1"/>
        <v>4549</v>
      </c>
      <c r="M79" s="247"/>
    </row>
    <row r="80" spans="1:13" ht="17.25" customHeight="1" x14ac:dyDescent="0.2">
      <c r="A80" s="125">
        <v>76</v>
      </c>
      <c r="B80" s="135" t="s">
        <v>359</v>
      </c>
      <c r="C80" s="215"/>
      <c r="D80" s="217"/>
      <c r="E80" s="218"/>
      <c r="F80" s="216"/>
      <c r="G80" s="218">
        <v>40750</v>
      </c>
      <c r="H80" s="249">
        <v>7157</v>
      </c>
      <c r="I80" s="218">
        <v>81276</v>
      </c>
      <c r="J80" s="249">
        <v>13051</v>
      </c>
      <c r="K80" s="218">
        <f t="shared" si="0"/>
        <v>81276</v>
      </c>
      <c r="L80" s="216">
        <f t="shared" si="1"/>
        <v>13051</v>
      </c>
      <c r="M80" s="247"/>
    </row>
    <row r="81" spans="1:16" ht="17.25" customHeight="1" x14ac:dyDescent="0.2">
      <c r="A81" s="125">
        <v>77</v>
      </c>
      <c r="B81" s="135" t="s">
        <v>360</v>
      </c>
      <c r="C81" s="215"/>
      <c r="D81" s="217"/>
      <c r="E81" s="218"/>
      <c r="F81" s="216"/>
      <c r="G81" s="218">
        <v>0</v>
      </c>
      <c r="H81" s="249">
        <v>5</v>
      </c>
      <c r="I81" s="218">
        <v>0</v>
      </c>
      <c r="J81" s="249">
        <v>11</v>
      </c>
      <c r="K81" s="218">
        <f t="shared" si="0"/>
        <v>0</v>
      </c>
      <c r="L81" s="216">
        <f t="shared" si="1"/>
        <v>11</v>
      </c>
      <c r="M81" s="247"/>
    </row>
    <row r="82" spans="1:16" ht="17.25" customHeight="1" x14ac:dyDescent="0.2">
      <c r="A82" s="125">
        <v>78</v>
      </c>
      <c r="B82" s="135" t="s">
        <v>361</v>
      </c>
      <c r="C82" s="215"/>
      <c r="D82" s="217"/>
      <c r="E82" s="218"/>
      <c r="F82" s="216"/>
      <c r="G82" s="218">
        <v>1955</v>
      </c>
      <c r="H82" s="249">
        <v>622</v>
      </c>
      <c r="I82" s="218">
        <v>3365</v>
      </c>
      <c r="J82" s="249">
        <v>929</v>
      </c>
      <c r="K82" s="218">
        <f t="shared" si="0"/>
        <v>3365</v>
      </c>
      <c r="L82" s="216">
        <f t="shared" si="1"/>
        <v>929</v>
      </c>
      <c r="M82" s="247"/>
    </row>
    <row r="83" spans="1:16" ht="17.25" customHeight="1" x14ac:dyDescent="0.2">
      <c r="A83" s="125">
        <v>79</v>
      </c>
      <c r="B83" s="135" t="s">
        <v>362</v>
      </c>
      <c r="C83" s="215"/>
      <c r="D83" s="217"/>
      <c r="E83" s="218"/>
      <c r="F83" s="216"/>
      <c r="G83" s="218">
        <v>509</v>
      </c>
      <c r="H83" s="249">
        <v>47</v>
      </c>
      <c r="I83" s="218">
        <v>1082</v>
      </c>
      <c r="J83" s="249">
        <v>71</v>
      </c>
      <c r="K83" s="218">
        <f t="shared" si="0"/>
        <v>1082</v>
      </c>
      <c r="L83" s="216">
        <f t="shared" si="1"/>
        <v>71</v>
      </c>
      <c r="M83" s="247"/>
    </row>
    <row r="84" spans="1:16" ht="17.25" customHeight="1" x14ac:dyDescent="0.2">
      <c r="A84" s="125">
        <v>80</v>
      </c>
      <c r="B84" s="135" t="s">
        <v>363</v>
      </c>
      <c r="C84" s="215"/>
      <c r="D84" s="217"/>
      <c r="E84" s="218"/>
      <c r="F84" s="216"/>
      <c r="G84" s="218">
        <v>1731</v>
      </c>
      <c r="H84" s="249">
        <v>652</v>
      </c>
      <c r="I84" s="218">
        <v>4241</v>
      </c>
      <c r="J84" s="249">
        <v>1423</v>
      </c>
      <c r="K84" s="218">
        <f t="shared" si="0"/>
        <v>4241</v>
      </c>
      <c r="L84" s="216">
        <f t="shared" si="1"/>
        <v>1423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$G85-'Año 2012'!$I85</f>
        <v>0</v>
      </c>
      <c r="L85" s="216">
        <f>$H85-'Año 2012'!$J85</f>
        <v>0</v>
      </c>
      <c r="M85" s="247"/>
    </row>
    <row r="86" spans="1:16" ht="13.5" thickBot="1" x14ac:dyDescent="0.25">
      <c r="A86" s="224"/>
      <c r="B86" s="186" t="s">
        <v>62</v>
      </c>
      <c r="C86" s="220">
        <f>SUM(C5:C85)</f>
        <v>16812121</v>
      </c>
      <c r="D86" s="222">
        <f>SUM(D5:D85)</f>
        <v>867355</v>
      </c>
      <c r="E86" s="220">
        <f>SUM(E5:E85)</f>
        <v>17605304</v>
      </c>
      <c r="F86" s="222">
        <f>SUM(F5:F85)</f>
        <v>900799</v>
      </c>
      <c r="G86" s="223">
        <f t="shared" ref="G86:L86" si="2">SUM(G5:G85)</f>
        <v>18406605</v>
      </c>
      <c r="H86" s="223">
        <f t="shared" si="2"/>
        <v>949956</v>
      </c>
      <c r="I86" s="223">
        <f t="shared" si="2"/>
        <v>19135122</v>
      </c>
      <c r="J86" s="251">
        <f t="shared" si="2"/>
        <v>991263</v>
      </c>
      <c r="K86" s="223">
        <f t="shared" si="2"/>
        <v>2978702</v>
      </c>
      <c r="L86" s="221">
        <f t="shared" si="2"/>
        <v>150208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80" t="s">
        <v>67</v>
      </c>
      <c r="P90" s="381"/>
    </row>
    <row r="91" spans="1:16" x14ac:dyDescent="0.2">
      <c r="B91" s="122" t="s">
        <v>164</v>
      </c>
    </row>
    <row r="92" spans="1:16" x14ac:dyDescent="0.2">
      <c r="B92" s="254" t="s">
        <v>221</v>
      </c>
    </row>
    <row r="93" spans="1:16" ht="39.6" customHeight="1" x14ac:dyDescent="0.2">
      <c r="B93" s="408" t="s">
        <v>348</v>
      </c>
      <c r="C93" s="408"/>
      <c r="D93" s="408"/>
      <c r="E93" s="321"/>
      <c r="F93" s="321"/>
    </row>
    <row r="94" spans="1:16" x14ac:dyDescent="0.2">
      <c r="B94" s="122" t="s">
        <v>352</v>
      </c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x14ac:dyDescent="0.2">
      <c r="A128" s="118"/>
      <c r="B128" s="118"/>
      <c r="C128" s="118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</sheetData>
  <mergeCells count="14">
    <mergeCell ref="A1:D1"/>
    <mergeCell ref="A2:A4"/>
    <mergeCell ref="B2:B4"/>
    <mergeCell ref="C2:D2"/>
    <mergeCell ref="E2:F2"/>
    <mergeCell ref="O90:P90"/>
    <mergeCell ref="B93:D93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M21" sqref="M2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2.140625" style="122" bestFit="1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95"/>
      <c r="B2" s="389" t="s">
        <v>0</v>
      </c>
      <c r="C2" s="399" t="s">
        <v>367</v>
      </c>
      <c r="D2" s="398"/>
      <c r="E2" s="399" t="s">
        <v>368</v>
      </c>
      <c r="F2" s="398"/>
      <c r="G2" s="399" t="s">
        <v>369</v>
      </c>
      <c r="H2" s="398"/>
      <c r="I2" s="399" t="s">
        <v>370</v>
      </c>
      <c r="J2" s="398"/>
      <c r="K2" s="399" t="s">
        <v>381</v>
      </c>
      <c r="L2" s="398"/>
      <c r="M2" s="235"/>
    </row>
    <row r="3" spans="1:19" ht="13.5" thickBot="1" x14ac:dyDescent="0.25">
      <c r="A3" s="396"/>
      <c r="B3" s="390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06" t="s">
        <v>54</v>
      </c>
      <c r="L3" s="407" t="s">
        <v>55</v>
      </c>
      <c r="M3" s="237"/>
      <c r="S3" s="191"/>
    </row>
    <row r="4" spans="1:19" ht="14.25" customHeight="1" thickBot="1" x14ac:dyDescent="0.25">
      <c r="A4" s="397"/>
      <c r="B4" s="391"/>
      <c r="C4" s="102">
        <v>41728</v>
      </c>
      <c r="D4" s="174">
        <v>41729</v>
      </c>
      <c r="E4" s="102">
        <v>41820</v>
      </c>
      <c r="F4" s="238">
        <v>41820</v>
      </c>
      <c r="G4" s="102">
        <v>41912</v>
      </c>
      <c r="H4" s="238">
        <v>41912</v>
      </c>
      <c r="I4" s="102">
        <v>42004</v>
      </c>
      <c r="J4" s="238">
        <v>42004</v>
      </c>
      <c r="K4" s="406"/>
      <c r="L4" s="407"/>
      <c r="M4" s="237"/>
    </row>
    <row r="5" spans="1:19" ht="13.5" thickBot="1" x14ac:dyDescent="0.25">
      <c r="A5" s="125">
        <v>1</v>
      </c>
      <c r="B5" s="175" t="s">
        <v>1</v>
      </c>
      <c r="C5" s="199">
        <v>31247</v>
      </c>
      <c r="D5" s="338">
        <v>2798</v>
      </c>
      <c r="E5" s="239">
        <v>32300</v>
      </c>
      <c r="F5" s="240">
        <v>2955</v>
      </c>
      <c r="G5" s="239">
        <v>33381</v>
      </c>
      <c r="H5" s="241">
        <v>3112</v>
      </c>
      <c r="I5" s="239">
        <v>34399</v>
      </c>
      <c r="J5" s="241">
        <v>3207</v>
      </c>
      <c r="K5" s="239">
        <f>$I5-'Año 2013'!$I5</f>
        <v>4113</v>
      </c>
      <c r="L5" s="240">
        <f>$J5-'Año 2013'!$J5</f>
        <v>498</v>
      </c>
      <c r="M5" s="242"/>
      <c r="O5" s="380" t="s">
        <v>67</v>
      </c>
      <c r="P5" s="381"/>
    </row>
    <row r="6" spans="1:19" x14ac:dyDescent="0.2">
      <c r="A6" s="125">
        <v>2</v>
      </c>
      <c r="B6" s="135" t="s">
        <v>2</v>
      </c>
      <c r="C6" s="203">
        <v>61865</v>
      </c>
      <c r="D6" s="243">
        <v>3238</v>
      </c>
      <c r="E6" s="203">
        <v>63450</v>
      </c>
      <c r="F6" s="201">
        <v>3367</v>
      </c>
      <c r="G6" s="203">
        <v>65043</v>
      </c>
      <c r="H6" s="243">
        <v>3546</v>
      </c>
      <c r="I6" s="203">
        <v>66454</v>
      </c>
      <c r="J6" s="243">
        <v>3654</v>
      </c>
      <c r="K6" s="203">
        <f>$I6-'Año 2013'!$I6</f>
        <v>6276</v>
      </c>
      <c r="L6" s="201">
        <f>$J6-'Año 2013'!$J6</f>
        <v>514</v>
      </c>
      <c r="M6" s="242"/>
    </row>
    <row r="7" spans="1:19" x14ac:dyDescent="0.2">
      <c r="A7" s="125">
        <v>3</v>
      </c>
      <c r="B7" s="135" t="s">
        <v>3</v>
      </c>
      <c r="C7" s="200">
        <v>1709632</v>
      </c>
      <c r="D7" s="202">
        <v>11753</v>
      </c>
      <c r="E7" s="203">
        <v>1892485</v>
      </c>
      <c r="F7" s="201">
        <v>12434</v>
      </c>
      <c r="G7" s="203">
        <v>2056185</v>
      </c>
      <c r="H7" s="243">
        <v>13091</v>
      </c>
      <c r="I7" s="203">
        <v>2213943</v>
      </c>
      <c r="J7" s="243">
        <v>13574</v>
      </c>
      <c r="K7" s="203">
        <f>$I7-'Año 2013'!$I7</f>
        <v>653666</v>
      </c>
      <c r="L7" s="201">
        <f>$J7-'Año 2013'!$J7</f>
        <v>2202</v>
      </c>
      <c r="M7" s="242"/>
    </row>
    <row r="8" spans="1:19" x14ac:dyDescent="0.2">
      <c r="A8" s="125">
        <v>4</v>
      </c>
      <c r="B8" s="135" t="s">
        <v>4</v>
      </c>
      <c r="C8" s="200">
        <v>123801</v>
      </c>
      <c r="D8" s="202">
        <v>7036</v>
      </c>
      <c r="E8" s="203">
        <v>127875</v>
      </c>
      <c r="F8" s="201">
        <v>7290</v>
      </c>
      <c r="G8" s="203">
        <v>131859</v>
      </c>
      <c r="H8" s="243">
        <v>7778</v>
      </c>
      <c r="I8" s="203">
        <v>135987</v>
      </c>
      <c r="J8" s="243">
        <v>8125</v>
      </c>
      <c r="K8" s="203">
        <f>$I8-'Año 2013'!$I8</f>
        <v>16431</v>
      </c>
      <c r="L8" s="201">
        <f>$J8-'Año 2013'!$J8</f>
        <v>1365</v>
      </c>
      <c r="M8" s="242"/>
    </row>
    <row r="9" spans="1:19" x14ac:dyDescent="0.2">
      <c r="A9" s="125">
        <v>5</v>
      </c>
      <c r="B9" s="135" t="s">
        <v>5</v>
      </c>
      <c r="C9" s="200">
        <v>679403</v>
      </c>
      <c r="D9" s="202">
        <v>8675</v>
      </c>
      <c r="E9" s="203">
        <v>702980</v>
      </c>
      <c r="F9" s="201">
        <v>9019</v>
      </c>
      <c r="G9" s="203">
        <v>728842</v>
      </c>
      <c r="H9" s="243">
        <v>9632</v>
      </c>
      <c r="I9" s="203">
        <v>751291</v>
      </c>
      <c r="J9" s="243">
        <v>9985</v>
      </c>
      <c r="K9" s="203">
        <f>$I9-'Año 2013'!$I9</f>
        <v>93864</v>
      </c>
      <c r="L9" s="201">
        <f>$J9-'Año 2013'!$J9</f>
        <v>1616</v>
      </c>
      <c r="M9" s="242"/>
    </row>
    <row r="10" spans="1:19" x14ac:dyDescent="0.2">
      <c r="A10" s="125">
        <v>6</v>
      </c>
      <c r="B10" s="135" t="s">
        <v>6</v>
      </c>
      <c r="C10" s="200">
        <v>8695</v>
      </c>
      <c r="D10" s="202">
        <v>6121</v>
      </c>
      <c r="E10" s="203">
        <v>8909</v>
      </c>
      <c r="F10" s="201">
        <v>6331</v>
      </c>
      <c r="G10" s="203">
        <v>9134</v>
      </c>
      <c r="H10" s="243">
        <v>6491</v>
      </c>
      <c r="I10" s="203">
        <v>9337</v>
      </c>
      <c r="J10" s="243">
        <v>6580</v>
      </c>
      <c r="K10" s="203">
        <f>$I10-'Año 2013'!$I10</f>
        <v>859</v>
      </c>
      <c r="L10" s="201">
        <f>$J10-'Año 2013'!$J10</f>
        <v>585</v>
      </c>
      <c r="M10" s="242"/>
    </row>
    <row r="11" spans="1:19" x14ac:dyDescent="0.2">
      <c r="A11" s="125">
        <v>7</v>
      </c>
      <c r="B11" s="135" t="s">
        <v>7</v>
      </c>
      <c r="C11" s="200">
        <v>969846</v>
      </c>
      <c r="D11" s="202">
        <v>84825</v>
      </c>
      <c r="E11" s="203">
        <v>997617</v>
      </c>
      <c r="F11" s="201">
        <v>92199</v>
      </c>
      <c r="G11" s="203">
        <v>1024543</v>
      </c>
      <c r="H11" s="243">
        <v>96596</v>
      </c>
      <c r="I11" s="203">
        <v>1048908</v>
      </c>
      <c r="J11" s="243">
        <v>99396</v>
      </c>
      <c r="K11" s="203">
        <f>$I11-'Año 2013'!$I11</f>
        <v>104169</v>
      </c>
      <c r="L11" s="201">
        <f>$J11-'Año 2013'!$J11</f>
        <v>16813</v>
      </c>
      <c r="M11" s="242"/>
    </row>
    <row r="12" spans="1:19" x14ac:dyDescent="0.2">
      <c r="A12" s="125">
        <v>8</v>
      </c>
      <c r="B12" s="135" t="s">
        <v>8</v>
      </c>
      <c r="C12" s="200">
        <v>88723</v>
      </c>
      <c r="D12" s="202">
        <v>19866</v>
      </c>
      <c r="E12" s="203">
        <v>91496</v>
      </c>
      <c r="F12" s="201">
        <v>20897</v>
      </c>
      <c r="G12" s="203">
        <v>94339</v>
      </c>
      <c r="H12" s="243">
        <v>22188</v>
      </c>
      <c r="I12" s="203">
        <v>97449</v>
      </c>
      <c r="J12" s="243">
        <v>23033</v>
      </c>
      <c r="K12" s="203">
        <f>$I12-'Año 2013'!$I12</f>
        <v>11406</v>
      </c>
      <c r="L12" s="201">
        <f>$J12-'Año 2013'!$J12</f>
        <v>3832</v>
      </c>
      <c r="M12" s="242"/>
    </row>
    <row r="13" spans="1:19" x14ac:dyDescent="0.2">
      <c r="A13" s="125">
        <v>9</v>
      </c>
      <c r="B13" s="135" t="s">
        <v>9</v>
      </c>
      <c r="C13" s="200">
        <v>7265</v>
      </c>
      <c r="D13" s="202">
        <v>273</v>
      </c>
      <c r="E13" s="203">
        <v>7465</v>
      </c>
      <c r="F13" s="201">
        <v>286</v>
      </c>
      <c r="G13" s="203">
        <v>7683</v>
      </c>
      <c r="H13" s="243">
        <v>305</v>
      </c>
      <c r="I13" s="203">
        <v>7839</v>
      </c>
      <c r="J13" s="243">
        <v>317</v>
      </c>
      <c r="K13" s="203">
        <f>$I13-'Año 2013'!$I13</f>
        <v>811</v>
      </c>
      <c r="L13" s="201">
        <f>$J13-'Año 2013'!$J13</f>
        <v>53</v>
      </c>
      <c r="M13" s="242"/>
    </row>
    <row r="14" spans="1:19" x14ac:dyDescent="0.2">
      <c r="A14" s="125">
        <v>10</v>
      </c>
      <c r="B14" s="135" t="s">
        <v>10</v>
      </c>
      <c r="C14" s="200">
        <v>5354</v>
      </c>
      <c r="D14" s="202">
        <v>1370</v>
      </c>
      <c r="E14" s="203">
        <v>5532</v>
      </c>
      <c r="F14" s="201">
        <v>1412</v>
      </c>
      <c r="G14" s="203">
        <v>5686</v>
      </c>
      <c r="H14" s="243">
        <v>1474</v>
      </c>
      <c r="I14" s="203">
        <v>5849</v>
      </c>
      <c r="J14" s="243">
        <v>1508</v>
      </c>
      <c r="K14" s="203">
        <f>$I14-'Año 2013'!$I14</f>
        <v>627</v>
      </c>
      <c r="L14" s="201">
        <f>$J14-'Año 2013'!$J14</f>
        <v>186</v>
      </c>
      <c r="M14" s="242"/>
    </row>
    <row r="15" spans="1:19" x14ac:dyDescent="0.2">
      <c r="A15" s="125">
        <v>11</v>
      </c>
      <c r="B15" s="135" t="s">
        <v>11</v>
      </c>
      <c r="C15" s="200">
        <v>477731</v>
      </c>
      <c r="D15" s="202">
        <v>17221</v>
      </c>
      <c r="E15" s="203">
        <v>492036</v>
      </c>
      <c r="F15" s="201">
        <v>17786</v>
      </c>
      <c r="G15" s="203">
        <v>506266</v>
      </c>
      <c r="H15" s="243">
        <v>18843</v>
      </c>
      <c r="I15" s="203">
        <v>521720</v>
      </c>
      <c r="J15" s="243">
        <v>19486</v>
      </c>
      <c r="K15" s="203">
        <f>$I15-'Año 2013'!$I15</f>
        <v>58425</v>
      </c>
      <c r="L15" s="201">
        <f>$J15-'Año 2013'!$J15</f>
        <v>2862</v>
      </c>
      <c r="M15" s="242"/>
    </row>
    <row r="16" spans="1:19" ht="15" x14ac:dyDescent="0.2">
      <c r="A16" s="125">
        <v>12</v>
      </c>
      <c r="B16" s="135" t="s">
        <v>12</v>
      </c>
      <c r="C16" s="200">
        <v>18863</v>
      </c>
      <c r="D16" s="202">
        <v>1444</v>
      </c>
      <c r="E16" s="203">
        <v>19556</v>
      </c>
      <c r="F16" s="201">
        <v>1478</v>
      </c>
      <c r="G16" s="203">
        <v>20226</v>
      </c>
      <c r="H16" s="243">
        <v>1580</v>
      </c>
      <c r="I16" s="203">
        <v>20891</v>
      </c>
      <c r="J16" s="243">
        <v>1624</v>
      </c>
      <c r="K16" s="203">
        <f>$I16-'Año 2013'!$I16</f>
        <v>2662</v>
      </c>
      <c r="L16" s="201">
        <f>$J16-'Año 2013'!$J16</f>
        <v>226</v>
      </c>
      <c r="M16" s="242"/>
      <c r="P16" s="379"/>
      <c r="Q16" s="379"/>
    </row>
    <row r="17" spans="1:13" x14ac:dyDescent="0.2">
      <c r="A17" s="125">
        <v>13</v>
      </c>
      <c r="B17" s="135" t="s">
        <v>13</v>
      </c>
      <c r="C17" s="200">
        <v>3341</v>
      </c>
      <c r="D17" s="202">
        <v>367</v>
      </c>
      <c r="E17" s="203">
        <v>3463</v>
      </c>
      <c r="F17" s="201">
        <v>391</v>
      </c>
      <c r="G17" s="203">
        <v>3541</v>
      </c>
      <c r="H17" s="243">
        <v>421</v>
      </c>
      <c r="I17" s="203">
        <v>3631</v>
      </c>
      <c r="J17" s="243">
        <v>453</v>
      </c>
      <c r="K17" s="203">
        <f>$I17-'Año 2013'!$I17</f>
        <v>405</v>
      </c>
      <c r="L17" s="201">
        <f>$J17-'Año 2013'!$J17</f>
        <v>97</v>
      </c>
      <c r="M17" s="242"/>
    </row>
    <row r="18" spans="1:13" x14ac:dyDescent="0.2">
      <c r="A18" s="125">
        <v>14</v>
      </c>
      <c r="B18" s="135" t="s">
        <v>14</v>
      </c>
      <c r="C18" s="200">
        <v>9482</v>
      </c>
      <c r="D18" s="202">
        <v>1068</v>
      </c>
      <c r="E18" s="203">
        <v>9759</v>
      </c>
      <c r="F18" s="201">
        <v>1114</v>
      </c>
      <c r="G18" s="203">
        <v>10020</v>
      </c>
      <c r="H18" s="243">
        <v>1171</v>
      </c>
      <c r="I18" s="203">
        <v>10281</v>
      </c>
      <c r="J18" s="243">
        <v>1222</v>
      </c>
      <c r="K18" s="203">
        <f>$I18-'Año 2013'!$I18</f>
        <v>1050</v>
      </c>
      <c r="L18" s="201">
        <f>$J18-'Año 2013'!$J18</f>
        <v>185</v>
      </c>
      <c r="M18" s="242"/>
    </row>
    <row r="19" spans="1:13" x14ac:dyDescent="0.2">
      <c r="A19" s="125">
        <v>15</v>
      </c>
      <c r="B19" s="135" t="s">
        <v>15</v>
      </c>
      <c r="C19" s="200">
        <v>22852</v>
      </c>
      <c r="D19" s="202">
        <v>2124</v>
      </c>
      <c r="E19" s="203">
        <v>23443</v>
      </c>
      <c r="F19" s="201">
        <v>2224</v>
      </c>
      <c r="G19" s="203">
        <v>24033</v>
      </c>
      <c r="H19" s="243">
        <v>2372</v>
      </c>
      <c r="I19" s="203">
        <v>24582</v>
      </c>
      <c r="J19" s="243">
        <v>2461</v>
      </c>
      <c r="K19" s="203">
        <f>$I19-'Año 2013'!$I19</f>
        <v>2321</v>
      </c>
      <c r="L19" s="201">
        <f>$J19-'Año 2013'!$J19</f>
        <v>396</v>
      </c>
      <c r="M19" s="242"/>
    </row>
    <row r="20" spans="1:13" x14ac:dyDescent="0.2">
      <c r="A20" s="125">
        <v>16</v>
      </c>
      <c r="B20" s="135" t="s">
        <v>16</v>
      </c>
      <c r="C20" s="200">
        <v>14222</v>
      </c>
      <c r="D20" s="202">
        <v>2322</v>
      </c>
      <c r="E20" s="203">
        <v>14581</v>
      </c>
      <c r="F20" s="201">
        <v>2428</v>
      </c>
      <c r="G20" s="203">
        <v>14906</v>
      </c>
      <c r="H20" s="243">
        <v>2549</v>
      </c>
      <c r="I20" s="203">
        <v>15237</v>
      </c>
      <c r="J20" s="243">
        <v>2635</v>
      </c>
      <c r="K20" s="203">
        <f>$I20-'Año 2013'!$I20</f>
        <v>1311</v>
      </c>
      <c r="L20" s="201">
        <f>$J20-'Año 2013'!$J20</f>
        <v>394</v>
      </c>
      <c r="M20" s="242"/>
    </row>
    <row r="21" spans="1:13" x14ac:dyDescent="0.2">
      <c r="A21" s="125">
        <v>17</v>
      </c>
      <c r="B21" s="135" t="s">
        <v>17</v>
      </c>
      <c r="C21" s="200">
        <v>14217</v>
      </c>
      <c r="D21" s="202">
        <v>2464</v>
      </c>
      <c r="E21" s="203">
        <v>14728</v>
      </c>
      <c r="F21" s="201">
        <v>2640</v>
      </c>
      <c r="G21" s="203">
        <v>15215</v>
      </c>
      <c r="H21" s="243">
        <v>2817</v>
      </c>
      <c r="I21" s="203">
        <v>15709</v>
      </c>
      <c r="J21" s="243">
        <v>2932</v>
      </c>
      <c r="K21" s="203">
        <f>$I21-'Año 2013'!$I21</f>
        <v>1966</v>
      </c>
      <c r="L21" s="201">
        <f>$J21-'Año 2013'!$J21</f>
        <v>567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32294</v>
      </c>
      <c r="D22" s="111">
        <v>5695</v>
      </c>
      <c r="E22" s="110">
        <v>45258</v>
      </c>
      <c r="F22" s="112">
        <v>6178</v>
      </c>
      <c r="G22" s="110">
        <v>58261</v>
      </c>
      <c r="H22" s="246">
        <v>6644</v>
      </c>
      <c r="I22" s="110">
        <v>68940</v>
      </c>
      <c r="J22" s="246">
        <v>6956</v>
      </c>
      <c r="K22" s="358">
        <v>48146</v>
      </c>
      <c r="L22" s="112">
        <f>$J22-'Año 2013'!$J22</f>
        <v>1563</v>
      </c>
      <c r="M22" s="247"/>
    </row>
    <row r="23" spans="1:13" x14ac:dyDescent="0.2">
      <c r="A23" s="125">
        <v>19</v>
      </c>
      <c r="B23" s="135" t="s">
        <v>19</v>
      </c>
      <c r="C23" s="200">
        <v>2767253</v>
      </c>
      <c r="D23" s="202">
        <v>91578</v>
      </c>
      <c r="E23" s="203">
        <v>2842797</v>
      </c>
      <c r="F23" s="201">
        <v>93462</v>
      </c>
      <c r="G23" s="203">
        <v>2940162</v>
      </c>
      <c r="H23" s="243">
        <v>99716</v>
      </c>
      <c r="I23" s="203">
        <v>2994320</v>
      </c>
      <c r="J23" s="243">
        <v>102302</v>
      </c>
      <c r="K23" s="203">
        <f>$I23-'Año 2013'!$I23</f>
        <v>258461</v>
      </c>
      <c r="L23" s="201">
        <f>$J23-'Año 2013'!$J23</f>
        <v>11837</v>
      </c>
      <c r="M23" s="242"/>
    </row>
    <row r="24" spans="1:13" x14ac:dyDescent="0.2">
      <c r="A24" s="125">
        <v>20</v>
      </c>
      <c r="B24" s="135" t="s">
        <v>20</v>
      </c>
      <c r="C24" s="200">
        <v>204553</v>
      </c>
      <c r="D24" s="202">
        <v>812</v>
      </c>
      <c r="E24" s="203">
        <v>210867</v>
      </c>
      <c r="F24" s="201">
        <v>842</v>
      </c>
      <c r="G24" s="203">
        <v>221061</v>
      </c>
      <c r="H24" s="243">
        <v>882</v>
      </c>
      <c r="I24" s="203">
        <v>226524</v>
      </c>
      <c r="J24" s="243">
        <v>902</v>
      </c>
      <c r="K24" s="203">
        <f>$I24-'Año 2013'!$I24</f>
        <v>25552</v>
      </c>
      <c r="L24" s="201">
        <f>$J24-'Año 2013'!$J24</f>
        <v>104</v>
      </c>
      <c r="M24" s="242"/>
    </row>
    <row r="25" spans="1:13" x14ac:dyDescent="0.2">
      <c r="A25" s="125">
        <v>21</v>
      </c>
      <c r="B25" s="135" t="s">
        <v>21</v>
      </c>
      <c r="C25" s="200">
        <v>2411521</v>
      </c>
      <c r="D25" s="202">
        <v>181328</v>
      </c>
      <c r="E25" s="203">
        <v>2453117</v>
      </c>
      <c r="F25" s="201">
        <v>193617</v>
      </c>
      <c r="G25" s="203">
        <v>2495515</v>
      </c>
      <c r="H25" s="243">
        <v>202089</v>
      </c>
      <c r="I25" s="203">
        <v>2530682</v>
      </c>
      <c r="J25" s="243">
        <v>207154</v>
      </c>
      <c r="K25" s="203">
        <f>$I25-'Año 2013'!$I25</f>
        <v>153054</v>
      </c>
      <c r="L25" s="201">
        <f>$J25-'Año 2013'!$J25</f>
        <v>29520</v>
      </c>
      <c r="M25" s="242"/>
    </row>
    <row r="26" spans="1:13" x14ac:dyDescent="0.2">
      <c r="A26" s="125">
        <v>22</v>
      </c>
      <c r="B26" s="135" t="s">
        <v>22</v>
      </c>
      <c r="C26" s="200">
        <v>7970</v>
      </c>
      <c r="D26" s="202">
        <v>1777</v>
      </c>
      <c r="E26" s="203">
        <v>8571</v>
      </c>
      <c r="F26" s="201">
        <v>1901</v>
      </c>
      <c r="G26" s="203">
        <v>9191</v>
      </c>
      <c r="H26" s="243">
        <v>1988</v>
      </c>
      <c r="I26" s="203">
        <v>9682</v>
      </c>
      <c r="J26" s="243">
        <v>2061</v>
      </c>
      <c r="K26" s="203">
        <f>$I26-'Año 2013'!$I26</f>
        <v>2272</v>
      </c>
      <c r="L26" s="201">
        <f>$J26-'Año 2013'!$J26</f>
        <v>330</v>
      </c>
      <c r="M26" s="242"/>
    </row>
    <row r="27" spans="1:13" x14ac:dyDescent="0.2">
      <c r="A27" s="125">
        <v>23</v>
      </c>
      <c r="B27" s="135" t="s">
        <v>23</v>
      </c>
      <c r="C27" s="200">
        <v>763171</v>
      </c>
      <c r="D27" s="202">
        <v>105047</v>
      </c>
      <c r="E27" s="203">
        <v>797921</v>
      </c>
      <c r="F27" s="201">
        <v>110928</v>
      </c>
      <c r="G27" s="203">
        <v>826178</v>
      </c>
      <c r="H27" s="243">
        <v>118226</v>
      </c>
      <c r="I27" s="203">
        <v>851858</v>
      </c>
      <c r="J27" s="243">
        <v>122481</v>
      </c>
      <c r="K27" s="203">
        <f>$I27-'Año 2013'!$I27</f>
        <v>112903</v>
      </c>
      <c r="L27" s="201">
        <f>$J27-'Año 2013'!$J27</f>
        <v>20887</v>
      </c>
      <c r="M27" s="242"/>
    </row>
    <row r="28" spans="1:13" x14ac:dyDescent="0.2">
      <c r="A28" s="125">
        <v>24</v>
      </c>
      <c r="B28" s="135" t="s">
        <v>24</v>
      </c>
      <c r="C28" s="200">
        <v>177048</v>
      </c>
      <c r="D28" s="202">
        <v>5086</v>
      </c>
      <c r="E28" s="203">
        <v>181375</v>
      </c>
      <c r="F28" s="201">
        <v>5205</v>
      </c>
      <c r="G28" s="203">
        <v>185084</v>
      </c>
      <c r="H28" s="243">
        <v>5564</v>
      </c>
      <c r="I28" s="203">
        <v>188875</v>
      </c>
      <c r="J28" s="243">
        <v>5739</v>
      </c>
      <c r="K28" s="203">
        <f>$I28-'Año 2013'!$I28</f>
        <v>16874</v>
      </c>
      <c r="L28" s="244">
        <f>$J28-'Año 2013'!$J28</f>
        <v>836</v>
      </c>
      <c r="M28" s="245"/>
    </row>
    <row r="29" spans="1:13" x14ac:dyDescent="0.2">
      <c r="A29" s="125">
        <v>25</v>
      </c>
      <c r="B29" s="135" t="s">
        <v>25</v>
      </c>
      <c r="C29" s="200">
        <v>41018</v>
      </c>
      <c r="D29" s="202">
        <v>4565</v>
      </c>
      <c r="E29" s="203">
        <v>42497</v>
      </c>
      <c r="F29" s="201">
        <v>4767</v>
      </c>
      <c r="G29" s="203">
        <v>43908</v>
      </c>
      <c r="H29" s="243">
        <v>5007</v>
      </c>
      <c r="I29" s="203">
        <v>45368</v>
      </c>
      <c r="J29" s="243">
        <v>5183</v>
      </c>
      <c r="K29" s="203">
        <f>$I29-'Año 2013'!$I29</f>
        <v>5805</v>
      </c>
      <c r="L29" s="201">
        <f>$J29-'Año 2013'!$J29</f>
        <v>776</v>
      </c>
      <c r="M29" s="242"/>
    </row>
    <row r="30" spans="1:13" ht="25.5" x14ac:dyDescent="0.2">
      <c r="A30" s="125">
        <v>26</v>
      </c>
      <c r="B30" s="135" t="s">
        <v>171</v>
      </c>
      <c r="C30" s="209">
        <v>156035</v>
      </c>
      <c r="D30" s="111">
        <v>12450</v>
      </c>
      <c r="E30" s="203">
        <v>161841</v>
      </c>
      <c r="F30" s="112">
        <v>12996</v>
      </c>
      <c r="G30" s="110">
        <v>167506</v>
      </c>
      <c r="H30" s="246">
        <v>13843</v>
      </c>
      <c r="I30" s="110">
        <v>172666</v>
      </c>
      <c r="J30" s="246">
        <v>14446</v>
      </c>
      <c r="K30" s="110">
        <f>$I30-'Año 2013'!$I30</f>
        <v>21734</v>
      </c>
      <c r="L30" s="201">
        <f>$J30-'Año 2013'!$J30</f>
        <v>2429</v>
      </c>
      <c r="M30" s="247"/>
    </row>
    <row r="31" spans="1:13" x14ac:dyDescent="0.2">
      <c r="A31" s="125">
        <v>27</v>
      </c>
      <c r="B31" s="135" t="s">
        <v>27</v>
      </c>
      <c r="C31" s="200">
        <v>106434</v>
      </c>
      <c r="D31" s="202">
        <v>1111</v>
      </c>
      <c r="E31" s="110">
        <v>109670</v>
      </c>
      <c r="F31" s="201">
        <v>1156</v>
      </c>
      <c r="G31" s="203">
        <v>112954</v>
      </c>
      <c r="H31" s="243">
        <v>1217</v>
      </c>
      <c r="I31" s="203">
        <v>116171</v>
      </c>
      <c r="J31" s="243">
        <v>1243</v>
      </c>
      <c r="K31" s="203">
        <f>$I31-'Año 2013'!$I31</f>
        <v>13078</v>
      </c>
      <c r="L31" s="201">
        <f>$J31-'Año 2013'!$J31</f>
        <v>169</v>
      </c>
      <c r="M31" s="242"/>
    </row>
    <row r="32" spans="1:13" x14ac:dyDescent="0.2">
      <c r="A32" s="125">
        <v>28</v>
      </c>
      <c r="B32" s="135" t="s">
        <v>28</v>
      </c>
      <c r="C32" s="200">
        <v>29751</v>
      </c>
      <c r="D32" s="202">
        <v>4280</v>
      </c>
      <c r="E32" s="203">
        <v>30765</v>
      </c>
      <c r="F32" s="201">
        <v>4499</v>
      </c>
      <c r="G32" s="203">
        <v>31696</v>
      </c>
      <c r="H32" s="243">
        <v>4734</v>
      </c>
      <c r="I32" s="203">
        <v>32605</v>
      </c>
      <c r="J32" s="243">
        <v>4855</v>
      </c>
      <c r="K32" s="203">
        <f>$I32-'Año 2013'!$I32</f>
        <v>3736</v>
      </c>
      <c r="L32" s="201">
        <f>$J32-'Año 2013'!$J32</f>
        <v>680</v>
      </c>
      <c r="M32" s="242"/>
    </row>
    <row r="33" spans="1:13" x14ac:dyDescent="0.2">
      <c r="A33" s="125">
        <v>29</v>
      </c>
      <c r="B33" s="135" t="s">
        <v>29</v>
      </c>
      <c r="C33" s="200">
        <v>1015580</v>
      </c>
      <c r="D33" s="202">
        <v>10109</v>
      </c>
      <c r="E33" s="203">
        <v>1055433</v>
      </c>
      <c r="F33" s="201">
        <v>11040</v>
      </c>
      <c r="G33" s="203">
        <v>1093106</v>
      </c>
      <c r="H33" s="243">
        <v>12031</v>
      </c>
      <c r="I33" s="203">
        <v>1134121</v>
      </c>
      <c r="J33" s="243">
        <v>12816</v>
      </c>
      <c r="K33" s="203">
        <f>$I33-'Año 2013'!$I33</f>
        <v>156693</v>
      </c>
      <c r="L33" s="201">
        <f>$J33-'Año 2013'!$J33</f>
        <v>3244</v>
      </c>
      <c r="M33" s="242"/>
    </row>
    <row r="34" spans="1:13" x14ac:dyDescent="0.2">
      <c r="A34" s="125">
        <v>30</v>
      </c>
      <c r="B34" s="135" t="s">
        <v>30</v>
      </c>
      <c r="C34" s="200">
        <v>72172</v>
      </c>
      <c r="D34" s="202">
        <v>3946</v>
      </c>
      <c r="E34" s="203">
        <v>74382</v>
      </c>
      <c r="F34" s="201">
        <v>4137</v>
      </c>
      <c r="G34" s="203">
        <v>76388</v>
      </c>
      <c r="H34" s="243">
        <v>4372</v>
      </c>
      <c r="I34" s="203">
        <v>78446</v>
      </c>
      <c r="J34" s="243">
        <v>4519</v>
      </c>
      <c r="K34" s="203">
        <f>$I34-'Año 2013'!$I34</f>
        <v>8481</v>
      </c>
      <c r="L34" s="201">
        <f>$J34-'Año 2013'!$J34</f>
        <v>682</v>
      </c>
      <c r="M34" s="242"/>
    </row>
    <row r="35" spans="1:13" x14ac:dyDescent="0.2">
      <c r="A35" s="125">
        <v>31</v>
      </c>
      <c r="B35" s="135" t="s">
        <v>31</v>
      </c>
      <c r="C35" s="200">
        <v>204977</v>
      </c>
      <c r="D35" s="202">
        <v>4204</v>
      </c>
      <c r="E35" s="203">
        <v>214530</v>
      </c>
      <c r="F35" s="201">
        <v>4393</v>
      </c>
      <c r="G35" s="203">
        <v>222743</v>
      </c>
      <c r="H35" s="243">
        <v>4644</v>
      </c>
      <c r="I35" s="203">
        <v>230236</v>
      </c>
      <c r="J35" s="243">
        <v>4817</v>
      </c>
      <c r="K35" s="203">
        <f>$I35-'Año 2013'!$I35</f>
        <v>33523</v>
      </c>
      <c r="L35" s="201">
        <f>$J35-'Año 2013'!$J35</f>
        <v>774</v>
      </c>
      <c r="M35" s="242"/>
    </row>
    <row r="36" spans="1:13" x14ac:dyDescent="0.2">
      <c r="A36" s="125">
        <v>32</v>
      </c>
      <c r="B36" s="135" t="s">
        <v>32</v>
      </c>
      <c r="C36" s="200">
        <v>15984</v>
      </c>
      <c r="D36" s="202">
        <v>1410</v>
      </c>
      <c r="E36" s="203">
        <v>16534</v>
      </c>
      <c r="F36" s="201">
        <v>1453</v>
      </c>
      <c r="G36" s="203">
        <v>17049</v>
      </c>
      <c r="H36" s="243">
        <v>1528</v>
      </c>
      <c r="I36" s="203">
        <v>17586</v>
      </c>
      <c r="J36" s="243">
        <v>1595</v>
      </c>
      <c r="K36" s="203">
        <f>$I36-'Año 2013'!$I36</f>
        <v>2227</v>
      </c>
      <c r="L36" s="201">
        <f>$J36-'Año 2013'!$J36</f>
        <v>230</v>
      </c>
      <c r="M36" s="242"/>
    </row>
    <row r="37" spans="1:13" x14ac:dyDescent="0.2">
      <c r="A37" s="125">
        <v>33</v>
      </c>
      <c r="B37" s="135" t="s">
        <v>33</v>
      </c>
      <c r="C37" s="200">
        <v>4076</v>
      </c>
      <c r="D37" s="202">
        <v>267</v>
      </c>
      <c r="E37" s="203">
        <v>4236</v>
      </c>
      <c r="F37" s="201">
        <v>294</v>
      </c>
      <c r="G37" s="203">
        <v>4370</v>
      </c>
      <c r="H37" s="243">
        <v>315</v>
      </c>
      <c r="I37" s="203">
        <v>4507</v>
      </c>
      <c r="J37" s="243">
        <v>324</v>
      </c>
      <c r="K37" s="203">
        <f>$I37-'Año 2013'!$I37</f>
        <v>558</v>
      </c>
      <c r="L37" s="201">
        <f>$J37-'Año 2013'!$J37</f>
        <v>63</v>
      </c>
      <c r="M37" s="242"/>
    </row>
    <row r="38" spans="1:13" x14ac:dyDescent="0.2">
      <c r="A38" s="125">
        <v>34</v>
      </c>
      <c r="B38" s="135" t="s">
        <v>34</v>
      </c>
      <c r="C38" s="200">
        <v>919388</v>
      </c>
      <c r="D38" s="202">
        <v>171346</v>
      </c>
      <c r="E38" s="203">
        <v>936747</v>
      </c>
      <c r="F38" s="201">
        <v>183331</v>
      </c>
      <c r="G38" s="203">
        <v>952754</v>
      </c>
      <c r="H38" s="243">
        <v>193332</v>
      </c>
      <c r="I38" s="203">
        <v>967068</v>
      </c>
      <c r="J38" s="243">
        <v>199398</v>
      </c>
      <c r="K38" s="203">
        <f>$I38-'Año 2013'!$I38</f>
        <v>64480</v>
      </c>
      <c r="L38" s="201">
        <f>$J38-'Año 2013'!$J38</f>
        <v>32247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39677</v>
      </c>
      <c r="D39" s="111">
        <v>3028</v>
      </c>
      <c r="E39" s="203">
        <v>42458</v>
      </c>
      <c r="F39" s="112">
        <v>3544</v>
      </c>
      <c r="G39" s="110">
        <v>45221</v>
      </c>
      <c r="H39" s="246">
        <v>4224</v>
      </c>
      <c r="I39" s="110">
        <v>48169</v>
      </c>
      <c r="J39" s="246">
        <v>4727</v>
      </c>
      <c r="K39" s="110">
        <f>$I39-'Año 2013'!$I39</f>
        <v>11119</v>
      </c>
      <c r="L39" s="112">
        <f>$J39-'Año 2013'!$J39</f>
        <v>2049</v>
      </c>
      <c r="M39" s="247"/>
    </row>
    <row r="40" spans="1:13" x14ac:dyDescent="0.2">
      <c r="A40" s="125">
        <v>36</v>
      </c>
      <c r="B40" s="135" t="s">
        <v>36</v>
      </c>
      <c r="C40" s="200">
        <v>355321</v>
      </c>
      <c r="D40" s="202">
        <v>1260</v>
      </c>
      <c r="E40" s="110">
        <v>368647</v>
      </c>
      <c r="F40" s="201">
        <v>1315</v>
      </c>
      <c r="G40" s="203">
        <v>381354</v>
      </c>
      <c r="H40" s="243">
        <v>1432</v>
      </c>
      <c r="I40" s="203">
        <v>394482</v>
      </c>
      <c r="J40" s="243">
        <v>1502</v>
      </c>
      <c r="K40" s="203">
        <f>$I40-'Año 2013'!$I40</f>
        <v>52263</v>
      </c>
      <c r="L40" s="201">
        <f>$J40-'Año 2013'!$J40</f>
        <v>286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150112</v>
      </c>
      <c r="D41" s="111">
        <v>6454</v>
      </c>
      <c r="E41" s="203">
        <v>156778</v>
      </c>
      <c r="F41" s="112">
        <v>6716</v>
      </c>
      <c r="G41" s="110">
        <v>164145</v>
      </c>
      <c r="H41" s="246">
        <v>7283</v>
      </c>
      <c r="I41" s="110">
        <v>170514</v>
      </c>
      <c r="J41" s="246">
        <v>7569</v>
      </c>
      <c r="K41" s="110">
        <f>$I41-'Año 2013'!$I41</f>
        <v>26462</v>
      </c>
      <c r="L41" s="112">
        <f>$J41-'Año 2013'!$J41</f>
        <v>1374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174100</v>
      </c>
      <c r="D42" s="111">
        <v>6243</v>
      </c>
      <c r="E42" s="110">
        <v>178102</v>
      </c>
      <c r="F42" s="112">
        <v>6674</v>
      </c>
      <c r="G42" s="110">
        <v>182278</v>
      </c>
      <c r="H42" s="246">
        <v>7112</v>
      </c>
      <c r="I42" s="110">
        <v>186049</v>
      </c>
      <c r="J42" s="246">
        <v>7354</v>
      </c>
      <c r="K42" s="110">
        <f>$I42-'Año 2013'!$I42</f>
        <v>15290</v>
      </c>
      <c r="L42" s="112">
        <f>$J42-'Año 2013'!$J42</f>
        <v>1279</v>
      </c>
      <c r="M42" s="247"/>
    </row>
    <row r="43" spans="1:13" x14ac:dyDescent="0.2">
      <c r="A43" s="125">
        <v>39</v>
      </c>
      <c r="B43" s="135" t="s">
        <v>39</v>
      </c>
      <c r="C43" s="200">
        <v>209770</v>
      </c>
      <c r="D43" s="202">
        <v>30815</v>
      </c>
      <c r="E43" s="110">
        <v>216673</v>
      </c>
      <c r="F43" s="201">
        <v>33716</v>
      </c>
      <c r="G43" s="203">
        <v>223979</v>
      </c>
      <c r="H43" s="243">
        <v>36315</v>
      </c>
      <c r="I43" s="203">
        <v>230331</v>
      </c>
      <c r="J43" s="243">
        <v>38529</v>
      </c>
      <c r="K43" s="203">
        <f>$I43-'Año 2013'!$I43</f>
        <v>24955</v>
      </c>
      <c r="L43" s="201">
        <f>$J43-'Año 2013'!$J43</f>
        <v>8529</v>
      </c>
      <c r="M43" s="242"/>
    </row>
    <row r="44" spans="1:13" x14ac:dyDescent="0.2">
      <c r="A44" s="125">
        <v>40</v>
      </c>
      <c r="B44" s="135" t="s">
        <v>40</v>
      </c>
      <c r="C44" s="200">
        <v>20471</v>
      </c>
      <c r="D44" s="202">
        <v>2221</v>
      </c>
      <c r="E44" s="203">
        <v>21109</v>
      </c>
      <c r="F44" s="201">
        <v>2315</v>
      </c>
      <c r="G44" s="203">
        <v>21723</v>
      </c>
      <c r="H44" s="243">
        <v>2437</v>
      </c>
      <c r="I44" s="203">
        <v>22299</v>
      </c>
      <c r="J44" s="243">
        <v>2544</v>
      </c>
      <c r="K44" s="203">
        <f>$I44-'Año 2013'!$I44</f>
        <v>2504</v>
      </c>
      <c r="L44" s="201">
        <f>$J44-'Año 2013'!$J44</f>
        <v>405</v>
      </c>
      <c r="M44" s="242"/>
    </row>
    <row r="45" spans="1:13" ht="25.5" x14ac:dyDescent="0.2">
      <c r="A45" s="125">
        <v>41</v>
      </c>
      <c r="B45" s="135" t="s">
        <v>41</v>
      </c>
      <c r="C45" s="209">
        <v>367397</v>
      </c>
      <c r="D45" s="111">
        <v>11724</v>
      </c>
      <c r="E45" s="203">
        <v>384476</v>
      </c>
      <c r="F45" s="112">
        <v>12726</v>
      </c>
      <c r="G45" s="110">
        <v>399304</v>
      </c>
      <c r="H45" s="246">
        <v>13753</v>
      </c>
      <c r="I45" s="110">
        <v>414011</v>
      </c>
      <c r="J45" s="246">
        <v>14457</v>
      </c>
      <c r="K45" s="110">
        <f>$I45-'Año 2013'!$I45</f>
        <v>63962</v>
      </c>
      <c r="L45" s="112">
        <f>$J45-'Año 2013'!$J45</f>
        <v>3399</v>
      </c>
      <c r="M45" s="247"/>
    </row>
    <row r="46" spans="1:13" ht="25.5" x14ac:dyDescent="0.2">
      <c r="A46" s="125">
        <v>42</v>
      </c>
      <c r="B46" s="135" t="s">
        <v>42</v>
      </c>
      <c r="C46" s="209">
        <v>5035</v>
      </c>
      <c r="D46" s="111">
        <v>588</v>
      </c>
      <c r="E46" s="110">
        <v>5195</v>
      </c>
      <c r="F46" s="112">
        <v>604</v>
      </c>
      <c r="G46" s="110">
        <v>5362</v>
      </c>
      <c r="H46" s="246">
        <v>640</v>
      </c>
      <c r="I46" s="110">
        <v>5529</v>
      </c>
      <c r="J46" s="246">
        <v>662</v>
      </c>
      <c r="K46" s="110">
        <f>$I46-'Año 2013'!$I46</f>
        <v>647</v>
      </c>
      <c r="L46" s="112">
        <f>$J46-'Año 2013'!$J46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7717</v>
      </c>
      <c r="D47" s="111">
        <v>1287</v>
      </c>
      <c r="E47" s="110">
        <v>8125</v>
      </c>
      <c r="F47" s="112">
        <v>1388</v>
      </c>
      <c r="G47" s="110">
        <v>8483</v>
      </c>
      <c r="H47" s="246">
        <v>1509</v>
      </c>
      <c r="I47" s="110">
        <v>8788</v>
      </c>
      <c r="J47" s="246">
        <v>1589</v>
      </c>
      <c r="K47" s="110">
        <f>$I47-'Año 2013'!$I47</f>
        <v>1469</v>
      </c>
      <c r="L47" s="112">
        <f>$J47-'Año 2013'!$J47</f>
        <v>368</v>
      </c>
      <c r="M47" s="247"/>
    </row>
    <row r="48" spans="1:13" x14ac:dyDescent="0.2">
      <c r="A48" s="125">
        <v>44</v>
      </c>
      <c r="B48" s="135" t="s">
        <v>173</v>
      </c>
      <c r="C48" s="200">
        <v>19118</v>
      </c>
      <c r="D48" s="202">
        <v>9220</v>
      </c>
      <c r="E48" s="110">
        <v>19912</v>
      </c>
      <c r="F48" s="201">
        <v>9672</v>
      </c>
      <c r="G48" s="203">
        <v>20586</v>
      </c>
      <c r="H48" s="243">
        <v>10288</v>
      </c>
      <c r="I48" s="203">
        <v>21271</v>
      </c>
      <c r="J48" s="243">
        <v>10719</v>
      </c>
      <c r="K48" s="203">
        <f>$I48-'Año 2013'!$I48</f>
        <v>2794</v>
      </c>
      <c r="L48" s="201">
        <f>$J48-'Año 2013'!$J48</f>
        <v>1891</v>
      </c>
      <c r="M48" s="242"/>
    </row>
    <row r="49" spans="1:13" x14ac:dyDescent="0.2">
      <c r="A49" s="125">
        <v>45</v>
      </c>
      <c r="B49" s="135" t="s">
        <v>43</v>
      </c>
      <c r="C49" s="200">
        <v>6111</v>
      </c>
      <c r="D49" s="202">
        <v>906</v>
      </c>
      <c r="E49" s="203">
        <v>6353</v>
      </c>
      <c r="F49" s="201">
        <v>953</v>
      </c>
      <c r="G49" s="203">
        <v>6600</v>
      </c>
      <c r="H49" s="243">
        <v>1017</v>
      </c>
      <c r="I49" s="203">
        <v>6833</v>
      </c>
      <c r="J49" s="243">
        <v>1072</v>
      </c>
      <c r="K49" s="203">
        <f>$I49-'Año 2013'!$I49</f>
        <v>967</v>
      </c>
      <c r="L49" s="201">
        <f>$J49-'Año 2013'!$J49</f>
        <v>202</v>
      </c>
      <c r="M49" s="242"/>
    </row>
    <row r="50" spans="1:13" x14ac:dyDescent="0.2">
      <c r="A50" s="125">
        <v>46</v>
      </c>
      <c r="B50" s="135" t="s">
        <v>44</v>
      </c>
      <c r="C50" s="200">
        <v>3023487</v>
      </c>
      <c r="D50" s="202">
        <v>61620</v>
      </c>
      <c r="E50" s="203">
        <v>3114055</v>
      </c>
      <c r="F50" s="201">
        <v>62442</v>
      </c>
      <c r="G50" s="203">
        <v>3195120</v>
      </c>
      <c r="H50" s="243">
        <v>63805</v>
      </c>
      <c r="I50" s="203">
        <v>3272160</v>
      </c>
      <c r="J50" s="243">
        <v>64456</v>
      </c>
      <c r="K50" s="203">
        <f>$I50-'Año 2013'!$I50</f>
        <v>333257</v>
      </c>
      <c r="L50" s="201">
        <f>$J50-'Año 2013'!$J50</f>
        <v>4089</v>
      </c>
      <c r="M50" s="242"/>
    </row>
    <row r="51" spans="1:13" x14ac:dyDescent="0.2">
      <c r="A51" s="125">
        <v>47</v>
      </c>
      <c r="B51" s="135" t="s">
        <v>45</v>
      </c>
      <c r="C51" s="200">
        <v>206347</v>
      </c>
      <c r="D51" s="202">
        <v>6808</v>
      </c>
      <c r="E51" s="203">
        <v>216569</v>
      </c>
      <c r="F51" s="201">
        <v>7435</v>
      </c>
      <c r="G51" s="203">
        <v>226800</v>
      </c>
      <c r="H51" s="243">
        <v>8314</v>
      </c>
      <c r="I51" s="203">
        <v>236607</v>
      </c>
      <c r="J51" s="243">
        <v>8967</v>
      </c>
      <c r="K51" s="203">
        <f>$I51-'Año 2013'!$I51</f>
        <v>39014</v>
      </c>
      <c r="L51" s="201">
        <f>$J51-'Año 2013'!$J51</f>
        <v>2504</v>
      </c>
      <c r="M51" s="242"/>
    </row>
    <row r="52" spans="1:13" x14ac:dyDescent="0.2">
      <c r="A52" s="125">
        <v>48</v>
      </c>
      <c r="B52" s="135" t="s">
        <v>46</v>
      </c>
      <c r="C52" s="200">
        <v>10137</v>
      </c>
      <c r="D52" s="202">
        <v>727</v>
      </c>
      <c r="E52" s="203">
        <v>10578</v>
      </c>
      <c r="F52" s="201">
        <v>758</v>
      </c>
      <c r="G52" s="203">
        <v>10961</v>
      </c>
      <c r="H52" s="243">
        <v>806</v>
      </c>
      <c r="I52" s="203">
        <v>11350</v>
      </c>
      <c r="J52" s="243">
        <v>837</v>
      </c>
      <c r="K52" s="203">
        <f>$I52-'Año 2013'!$I52</f>
        <v>1675</v>
      </c>
      <c r="L52" s="201">
        <f>$J52-'Año 2013'!$J52</f>
        <v>147</v>
      </c>
      <c r="M52" s="242"/>
    </row>
    <row r="53" spans="1:13" ht="25.5" x14ac:dyDescent="0.2">
      <c r="A53" s="125">
        <v>49</v>
      </c>
      <c r="B53" s="135" t="s">
        <v>47</v>
      </c>
      <c r="C53" s="209">
        <v>81201</v>
      </c>
      <c r="D53" s="111">
        <v>1345</v>
      </c>
      <c r="E53" s="203">
        <v>85789</v>
      </c>
      <c r="F53" s="112">
        <v>1385</v>
      </c>
      <c r="G53" s="110">
        <v>90144</v>
      </c>
      <c r="H53" s="246">
        <v>1476</v>
      </c>
      <c r="I53" s="110">
        <v>94564</v>
      </c>
      <c r="J53" s="246">
        <v>1532</v>
      </c>
      <c r="K53" s="110">
        <f>$I53-'Año 2013'!$I53</f>
        <v>17677</v>
      </c>
      <c r="L53" s="112">
        <f>$J53-'Año 2013'!$J53</f>
        <v>264</v>
      </c>
      <c r="M53" s="247"/>
    </row>
    <row r="54" spans="1:13" x14ac:dyDescent="0.2">
      <c r="A54" s="125">
        <v>50</v>
      </c>
      <c r="B54" s="135" t="s">
        <v>48</v>
      </c>
      <c r="C54" s="200">
        <v>118681</v>
      </c>
      <c r="D54" s="202">
        <v>574</v>
      </c>
      <c r="E54" s="110">
        <v>123168</v>
      </c>
      <c r="F54" s="201">
        <v>615</v>
      </c>
      <c r="G54" s="203">
        <v>126943</v>
      </c>
      <c r="H54" s="243">
        <v>649</v>
      </c>
      <c r="I54" s="203">
        <v>130936</v>
      </c>
      <c r="J54" s="243">
        <v>683</v>
      </c>
      <c r="K54" s="203">
        <f>$I54-'Año 2013'!$I54</f>
        <v>16399</v>
      </c>
      <c r="L54" s="201">
        <f>$J54-'Año 2013'!$J54</f>
        <v>134</v>
      </c>
      <c r="M54" s="242"/>
    </row>
    <row r="55" spans="1:13" x14ac:dyDescent="0.2">
      <c r="A55" s="125">
        <v>51</v>
      </c>
      <c r="B55" s="135" t="s">
        <v>172</v>
      </c>
      <c r="C55" s="200">
        <v>514</v>
      </c>
      <c r="D55" s="202">
        <v>96</v>
      </c>
      <c r="E55" s="203">
        <v>525</v>
      </c>
      <c r="F55" s="201">
        <v>102</v>
      </c>
      <c r="G55" s="203">
        <v>530</v>
      </c>
      <c r="H55" s="243">
        <v>111</v>
      </c>
      <c r="I55" s="203">
        <v>539</v>
      </c>
      <c r="J55" s="243">
        <v>114</v>
      </c>
      <c r="K55" s="203">
        <f>$I55-'Año 2013'!$I55</f>
        <v>28</v>
      </c>
      <c r="L55" s="201">
        <f>$J55-'Año 2013'!$J55</f>
        <v>22</v>
      </c>
      <c r="M55" s="242"/>
    </row>
    <row r="56" spans="1:13" x14ac:dyDescent="0.2">
      <c r="A56" s="125">
        <v>52</v>
      </c>
      <c r="B56" s="135" t="s">
        <v>49</v>
      </c>
      <c r="C56" s="200">
        <v>41825</v>
      </c>
      <c r="D56" s="202">
        <v>7718</v>
      </c>
      <c r="E56" s="203">
        <v>42979</v>
      </c>
      <c r="F56" s="201">
        <v>8140</v>
      </c>
      <c r="G56" s="203">
        <v>43920</v>
      </c>
      <c r="H56" s="243">
        <v>8537</v>
      </c>
      <c r="I56" s="203">
        <v>44821</v>
      </c>
      <c r="J56" s="243">
        <v>8843</v>
      </c>
      <c r="K56" s="203">
        <f>$I56-'Año 2013'!$I56</f>
        <v>3964</v>
      </c>
      <c r="L56" s="201">
        <f>$J56-'Año 2013'!$J56</f>
        <v>1372</v>
      </c>
      <c r="M56" s="242"/>
    </row>
    <row r="57" spans="1:13" ht="25.5" x14ac:dyDescent="0.2">
      <c r="A57" s="125">
        <v>53</v>
      </c>
      <c r="B57" s="135" t="s">
        <v>50</v>
      </c>
      <c r="C57" s="209">
        <v>13767</v>
      </c>
      <c r="D57" s="111">
        <v>688</v>
      </c>
      <c r="E57" s="203">
        <v>14382</v>
      </c>
      <c r="F57" s="112">
        <v>729</v>
      </c>
      <c r="G57" s="110">
        <v>15051</v>
      </c>
      <c r="H57" s="246">
        <v>793</v>
      </c>
      <c r="I57" s="110">
        <v>15630</v>
      </c>
      <c r="J57" s="246">
        <v>815</v>
      </c>
      <c r="K57" s="110">
        <f>$I57-'Año 2013'!$I57</f>
        <v>2217</v>
      </c>
      <c r="L57" s="112">
        <f>$J57-'Año 2013'!$J57</f>
        <v>146</v>
      </c>
      <c r="M57" s="247"/>
    </row>
    <row r="58" spans="1:13" x14ac:dyDescent="0.2">
      <c r="A58" s="125">
        <v>54</v>
      </c>
      <c r="B58" s="135" t="s">
        <v>51</v>
      </c>
      <c r="C58" s="200">
        <v>423142</v>
      </c>
      <c r="D58" s="202">
        <v>1136</v>
      </c>
      <c r="E58" s="110">
        <v>438560</v>
      </c>
      <c r="F58" s="201">
        <v>1172</v>
      </c>
      <c r="G58" s="203">
        <v>453794</v>
      </c>
      <c r="H58" s="243">
        <v>1215</v>
      </c>
      <c r="I58" s="203">
        <v>468186</v>
      </c>
      <c r="J58" s="243">
        <v>1249</v>
      </c>
      <c r="K58" s="203">
        <f>$I58-'Año 2013'!$I58</f>
        <v>61298</v>
      </c>
      <c r="L58" s="201">
        <f>$J58-'Año 2013'!$J58</f>
        <v>133</v>
      </c>
      <c r="M58" s="242"/>
    </row>
    <row r="59" spans="1:13" x14ac:dyDescent="0.2">
      <c r="A59" s="125">
        <v>55</v>
      </c>
      <c r="B59" s="135" t="s">
        <v>52</v>
      </c>
      <c r="C59" s="200">
        <v>5677</v>
      </c>
      <c r="D59" s="202">
        <v>350</v>
      </c>
      <c r="E59" s="203">
        <v>5920</v>
      </c>
      <c r="F59" s="201">
        <v>384</v>
      </c>
      <c r="G59" s="203">
        <v>6139</v>
      </c>
      <c r="H59" s="243">
        <v>406</v>
      </c>
      <c r="I59" s="203">
        <v>6306</v>
      </c>
      <c r="J59" s="243">
        <v>432</v>
      </c>
      <c r="K59" s="203">
        <f>$I59-'Año 2013'!$I59</f>
        <v>843</v>
      </c>
      <c r="L59" s="201">
        <f>$J59-'Año 2013'!$J59</f>
        <v>99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157713</v>
      </c>
      <c r="D60" s="111">
        <v>9211</v>
      </c>
      <c r="E60" s="203">
        <v>164892</v>
      </c>
      <c r="F60" s="112">
        <v>9592</v>
      </c>
      <c r="G60" s="110">
        <v>172224</v>
      </c>
      <c r="H60" s="246">
        <v>10293</v>
      </c>
      <c r="I60" s="110">
        <v>180454</v>
      </c>
      <c r="J60" s="246">
        <v>10735</v>
      </c>
      <c r="K60" s="110">
        <f>$I60-'Año 2013'!$I60</f>
        <v>27818</v>
      </c>
      <c r="L60" s="112">
        <f>$J60-'Año 2013'!$J60</f>
        <v>1912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7239</v>
      </c>
      <c r="D61" s="217">
        <v>1018</v>
      </c>
      <c r="E61" s="110">
        <v>7780</v>
      </c>
      <c r="F61" s="216">
        <v>1051</v>
      </c>
      <c r="G61" s="218">
        <v>8258</v>
      </c>
      <c r="H61" s="249">
        <v>1107</v>
      </c>
      <c r="I61" s="218">
        <v>8751</v>
      </c>
      <c r="J61" s="249">
        <v>1136</v>
      </c>
      <c r="K61" s="218">
        <f>$I61-'Año 2013'!$I61</f>
        <v>2063</v>
      </c>
      <c r="L61" s="216">
        <f>$J61-'Año 2013'!$J61</f>
        <v>138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2402</v>
      </c>
      <c r="D62" s="217">
        <v>640</v>
      </c>
      <c r="E62" s="218">
        <v>2604</v>
      </c>
      <c r="F62" s="216">
        <v>722</v>
      </c>
      <c r="G62" s="218">
        <v>2754</v>
      </c>
      <c r="H62" s="249">
        <v>768</v>
      </c>
      <c r="I62" s="218">
        <v>2896</v>
      </c>
      <c r="J62" s="249">
        <v>823</v>
      </c>
      <c r="K62" s="218">
        <f>$I62-'Año 2013'!$I62</f>
        <v>658</v>
      </c>
      <c r="L62" s="216">
        <f>$J62-'Año 2013'!$J62</f>
        <v>216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6484</v>
      </c>
      <c r="D63" s="217">
        <v>1222</v>
      </c>
      <c r="E63" s="218">
        <v>6979</v>
      </c>
      <c r="F63" s="216">
        <v>1280</v>
      </c>
      <c r="G63" s="218">
        <v>7410</v>
      </c>
      <c r="H63" s="249">
        <v>1324</v>
      </c>
      <c r="I63" s="218">
        <v>7858</v>
      </c>
      <c r="J63" s="249">
        <v>1355</v>
      </c>
      <c r="K63" s="218">
        <f>$I63-'Año 2013'!$I63</f>
        <v>1891</v>
      </c>
      <c r="L63" s="216">
        <f>$J63-'Año 2013'!$J63</f>
        <v>151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25602</v>
      </c>
      <c r="D64" s="217">
        <v>2398</v>
      </c>
      <c r="E64" s="218">
        <v>27967</v>
      </c>
      <c r="F64" s="216">
        <v>2897</v>
      </c>
      <c r="G64" s="218">
        <v>29361</v>
      </c>
      <c r="H64" s="249">
        <v>3289</v>
      </c>
      <c r="I64" s="218">
        <v>30593</v>
      </c>
      <c r="J64" s="249">
        <v>3583</v>
      </c>
      <c r="K64" s="218">
        <f>$I64-'Año 2013'!$I64</f>
        <v>7241</v>
      </c>
      <c r="L64" s="216">
        <f>$J64-'Año 2013'!$J64</f>
        <v>1357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106376</v>
      </c>
      <c r="D65" s="217">
        <v>16644</v>
      </c>
      <c r="E65" s="218">
        <v>114168</v>
      </c>
      <c r="F65" s="216">
        <v>19304</v>
      </c>
      <c r="G65" s="218">
        <v>120124</v>
      </c>
      <c r="H65" s="249">
        <v>21451</v>
      </c>
      <c r="I65" s="218">
        <v>125413</v>
      </c>
      <c r="J65" s="249">
        <v>22875</v>
      </c>
      <c r="K65" s="218">
        <f>$I65-'Año 2013'!$I65</f>
        <v>26113</v>
      </c>
      <c r="L65" s="216">
        <f>$J65-'Año 2013'!$J65</f>
        <v>7065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16794</v>
      </c>
      <c r="D66" s="217">
        <v>2154</v>
      </c>
      <c r="E66" s="218">
        <v>17931</v>
      </c>
      <c r="F66" s="216">
        <v>2354</v>
      </c>
      <c r="G66" s="218">
        <v>18660</v>
      </c>
      <c r="H66" s="249">
        <v>2525</v>
      </c>
      <c r="I66" s="218">
        <v>19308</v>
      </c>
      <c r="J66" s="249">
        <v>2609</v>
      </c>
      <c r="K66" s="218">
        <f>$I66-'Año 2013'!$I66</f>
        <v>3637</v>
      </c>
      <c r="L66" s="216">
        <f>$J66-'Año 2013'!$J66</f>
        <v>536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779</v>
      </c>
      <c r="D67" s="217">
        <v>301</v>
      </c>
      <c r="E67" s="218">
        <v>834</v>
      </c>
      <c r="F67" s="216">
        <v>325</v>
      </c>
      <c r="G67" s="218">
        <v>877</v>
      </c>
      <c r="H67" s="249">
        <v>359</v>
      </c>
      <c r="I67" s="218">
        <v>921</v>
      </c>
      <c r="J67" s="249">
        <v>376</v>
      </c>
      <c r="K67" s="218">
        <f>$I67-'Año 2013'!$I67</f>
        <v>188</v>
      </c>
      <c r="L67" s="216">
        <f>$J67-'Año 2013'!$J67</f>
        <v>94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98202</v>
      </c>
      <c r="D68" s="217">
        <v>679</v>
      </c>
      <c r="E68" s="218">
        <v>107915</v>
      </c>
      <c r="F68" s="216">
        <v>792</v>
      </c>
      <c r="G68" s="218">
        <v>116649</v>
      </c>
      <c r="H68" s="249">
        <v>856</v>
      </c>
      <c r="I68" s="218">
        <v>124823</v>
      </c>
      <c r="J68" s="249">
        <v>921</v>
      </c>
      <c r="K68" s="218">
        <f>$I68-'Año 2013'!$I68</f>
        <v>35818</v>
      </c>
      <c r="L68" s="216">
        <f>$J68-'Año 2013'!$J68</f>
        <v>286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319601</v>
      </c>
      <c r="D69" s="217">
        <v>1616</v>
      </c>
      <c r="E69" s="218">
        <v>346169</v>
      </c>
      <c r="F69" s="216">
        <v>1770</v>
      </c>
      <c r="G69" s="218">
        <v>372254</v>
      </c>
      <c r="H69" s="249">
        <v>2006</v>
      </c>
      <c r="I69" s="218">
        <v>399040</v>
      </c>
      <c r="J69" s="249">
        <v>2190</v>
      </c>
      <c r="K69" s="218">
        <f>$I69-'Año 2013'!$I69</f>
        <v>104620</v>
      </c>
      <c r="L69" s="216">
        <f>$J69-'Año 2013'!$J69</f>
        <v>673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522634</v>
      </c>
      <c r="D70" s="217">
        <v>29054</v>
      </c>
      <c r="E70" s="218">
        <v>562128</v>
      </c>
      <c r="F70" s="216">
        <v>34770</v>
      </c>
      <c r="G70" s="218">
        <v>597989</v>
      </c>
      <c r="H70" s="249">
        <v>40790</v>
      </c>
      <c r="I70" s="218">
        <v>633078</v>
      </c>
      <c r="J70" s="249">
        <v>44805</v>
      </c>
      <c r="K70" s="218">
        <f>$I70-'Año 2013'!$I70</f>
        <v>148144</v>
      </c>
      <c r="L70" s="216">
        <f>$J70-'Año 2013'!$J70</f>
        <v>18085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951</v>
      </c>
      <c r="D71" s="217">
        <v>812</v>
      </c>
      <c r="E71" s="218">
        <v>996</v>
      </c>
      <c r="F71" s="216">
        <v>874</v>
      </c>
      <c r="G71" s="218">
        <v>1026</v>
      </c>
      <c r="H71" s="249">
        <v>951</v>
      </c>
      <c r="I71" s="218">
        <v>1072</v>
      </c>
      <c r="J71" s="249">
        <v>999</v>
      </c>
      <c r="K71" s="218">
        <f>$I71-'Año 2013'!$I71</f>
        <v>160</v>
      </c>
      <c r="L71" s="216">
        <f>$J71-'Año 2013'!$J71</f>
        <v>229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1369</v>
      </c>
      <c r="D72" s="217">
        <v>456</v>
      </c>
      <c r="E72" s="218">
        <v>1463</v>
      </c>
      <c r="F72" s="216">
        <v>500</v>
      </c>
      <c r="G72" s="218">
        <v>1549</v>
      </c>
      <c r="H72" s="249">
        <v>546</v>
      </c>
      <c r="I72" s="218">
        <v>1613</v>
      </c>
      <c r="J72" s="249">
        <v>575</v>
      </c>
      <c r="K72" s="218">
        <f>$I72-'Año 2013'!$I72</f>
        <v>325</v>
      </c>
      <c r="L72" s="216">
        <f>$J72-'Año 2013'!$J72</f>
        <v>141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1657</v>
      </c>
      <c r="D73" s="217">
        <v>350</v>
      </c>
      <c r="E73" s="218">
        <v>1715</v>
      </c>
      <c r="F73" s="216">
        <v>381</v>
      </c>
      <c r="G73" s="218">
        <v>1796</v>
      </c>
      <c r="H73" s="249">
        <v>415</v>
      </c>
      <c r="I73" s="218">
        <v>1878</v>
      </c>
      <c r="J73" s="249">
        <v>433</v>
      </c>
      <c r="K73" s="218">
        <f>$I73-'Año 2013'!$I73</f>
        <v>307</v>
      </c>
      <c r="L73" s="216">
        <f>$J73-'Año 2013'!$J73</f>
        <v>92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3591</v>
      </c>
      <c r="D74" s="217">
        <v>530</v>
      </c>
      <c r="E74" s="218">
        <v>4441</v>
      </c>
      <c r="F74" s="216">
        <v>750</v>
      </c>
      <c r="G74" s="218">
        <v>5188</v>
      </c>
      <c r="H74" s="249">
        <v>945</v>
      </c>
      <c r="I74" s="218">
        <v>5906</v>
      </c>
      <c r="J74" s="249">
        <v>1091</v>
      </c>
      <c r="K74" s="218">
        <f>$I74-'Año 2013'!$I74</f>
        <v>3218</v>
      </c>
      <c r="L74" s="216">
        <f>$J74-'Año 2013'!$J74</f>
        <v>728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1037</v>
      </c>
      <c r="D75" s="217">
        <v>121</v>
      </c>
      <c r="E75" s="218">
        <v>1294</v>
      </c>
      <c r="F75" s="216">
        <v>158</v>
      </c>
      <c r="G75" s="218">
        <v>1561</v>
      </c>
      <c r="H75" s="249">
        <v>225</v>
      </c>
      <c r="I75" s="218">
        <v>1766</v>
      </c>
      <c r="J75" s="249">
        <v>259</v>
      </c>
      <c r="K75" s="218">
        <f>$I75-'Año 2013'!$I75</f>
        <v>968</v>
      </c>
      <c r="L75" s="216">
        <f>$J75-'Año 2013'!$J75</f>
        <v>171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840</v>
      </c>
      <c r="D76" s="217">
        <v>210</v>
      </c>
      <c r="E76" s="218">
        <v>1057</v>
      </c>
      <c r="F76" s="216">
        <v>245</v>
      </c>
      <c r="G76" s="218">
        <v>1253</v>
      </c>
      <c r="H76" s="249">
        <v>329</v>
      </c>
      <c r="I76" s="218">
        <v>1459</v>
      </c>
      <c r="J76" s="249">
        <v>380</v>
      </c>
      <c r="K76" s="218">
        <f>$I76-'Año 2013'!$I76</f>
        <v>872</v>
      </c>
      <c r="L76" s="216">
        <f>$J76-'Año 2013'!$J76</f>
        <v>214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53</v>
      </c>
      <c r="D77" s="217">
        <v>8</v>
      </c>
      <c r="E77" s="218">
        <v>68</v>
      </c>
      <c r="F77" s="216">
        <v>10</v>
      </c>
      <c r="G77" s="218">
        <v>81</v>
      </c>
      <c r="H77" s="249">
        <v>17</v>
      </c>
      <c r="I77" s="218">
        <v>99</v>
      </c>
      <c r="J77" s="249">
        <v>21</v>
      </c>
      <c r="K77" s="218">
        <f>$I77-'Año 2013'!$I77</f>
        <v>57</v>
      </c>
      <c r="L77" s="216">
        <f>$J77-'Año 2013'!$J77</f>
        <v>14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1108</v>
      </c>
      <c r="D78" s="217">
        <v>114</v>
      </c>
      <c r="E78" s="218">
        <v>1419</v>
      </c>
      <c r="F78" s="216">
        <v>159</v>
      </c>
      <c r="G78" s="218">
        <v>1706</v>
      </c>
      <c r="H78" s="249">
        <v>216</v>
      </c>
      <c r="I78" s="218">
        <v>2042</v>
      </c>
      <c r="J78" s="249">
        <v>255</v>
      </c>
      <c r="K78" s="218">
        <f>$I78-'Año 2013'!$I78</f>
        <v>1240</v>
      </c>
      <c r="L78" s="216">
        <f>$J78-'Año 2013'!$J78</f>
        <v>180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7699</v>
      </c>
      <c r="D79" s="217">
        <v>5322</v>
      </c>
      <c r="E79" s="218">
        <v>8735</v>
      </c>
      <c r="F79" s="216">
        <v>7090</v>
      </c>
      <c r="G79" s="218">
        <v>9529</v>
      </c>
      <c r="H79" s="249">
        <v>8622</v>
      </c>
      <c r="I79" s="218">
        <v>10223</v>
      </c>
      <c r="J79" s="249">
        <v>9489</v>
      </c>
      <c r="K79" s="218">
        <f>$I79-'Año 2013'!$I79</f>
        <v>3697</v>
      </c>
      <c r="L79" s="216">
        <f>$J79-'Año 2013'!$J79</f>
        <v>4940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117785</v>
      </c>
      <c r="D80" s="217">
        <v>17018</v>
      </c>
      <c r="E80" s="218">
        <v>147073</v>
      </c>
      <c r="F80" s="216">
        <v>25142</v>
      </c>
      <c r="G80" s="218">
        <v>169914</v>
      </c>
      <c r="H80" s="249">
        <v>31810</v>
      </c>
      <c r="I80" s="218">
        <v>189530</v>
      </c>
      <c r="J80" s="249">
        <v>36027</v>
      </c>
      <c r="K80" s="218">
        <f>$I80-'Año 2013'!$I80</f>
        <v>108254</v>
      </c>
      <c r="L80" s="216">
        <f>$J80-'Año 2013'!$J80</f>
        <v>22976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23</v>
      </c>
      <c r="D81" s="217">
        <v>12</v>
      </c>
      <c r="E81" s="218">
        <v>37</v>
      </c>
      <c r="F81" s="216">
        <v>15</v>
      </c>
      <c r="G81" s="218">
        <v>52</v>
      </c>
      <c r="H81" s="249">
        <v>24</v>
      </c>
      <c r="I81" s="218">
        <v>70</v>
      </c>
      <c r="J81" s="249">
        <v>29</v>
      </c>
      <c r="K81" s="218">
        <f>$I81-'Año 2013'!$I81</f>
        <v>70</v>
      </c>
      <c r="L81" s="216">
        <f>$J81-'Año 2013'!$J81</f>
        <v>18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4017</v>
      </c>
      <c r="D82" s="217">
        <v>1113</v>
      </c>
      <c r="E82" s="218">
        <v>4528</v>
      </c>
      <c r="F82" s="216">
        <v>1382</v>
      </c>
      <c r="G82" s="218">
        <v>4943</v>
      </c>
      <c r="H82" s="249">
        <v>1610</v>
      </c>
      <c r="I82" s="218">
        <v>5290</v>
      </c>
      <c r="J82" s="249">
        <v>1737</v>
      </c>
      <c r="K82" s="218">
        <f>$I82-'Año 2013'!$I82</f>
        <v>1925</v>
      </c>
      <c r="L82" s="216">
        <f>$J82-'Año 2013'!$J82</f>
        <v>808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1210</v>
      </c>
      <c r="D83" s="217">
        <v>90</v>
      </c>
      <c r="E83" s="218">
        <v>1424</v>
      </c>
      <c r="F83" s="216">
        <v>108</v>
      </c>
      <c r="G83" s="218">
        <v>1653</v>
      </c>
      <c r="H83" s="249">
        <v>142</v>
      </c>
      <c r="I83" s="218">
        <v>1716</v>
      </c>
      <c r="J83" s="249">
        <v>167</v>
      </c>
      <c r="K83" s="218">
        <f>$I83-'Año 2013'!$I83</f>
        <v>634</v>
      </c>
      <c r="L83" s="216">
        <f>$J83-'Año 2013'!$J83</f>
        <v>96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7348</v>
      </c>
      <c r="D84" s="217">
        <v>2184</v>
      </c>
      <c r="E84" s="218">
        <v>11065</v>
      </c>
      <c r="F84" s="216">
        <v>4038</v>
      </c>
      <c r="G84" s="218">
        <v>15765</v>
      </c>
      <c r="H84" s="249">
        <v>5688</v>
      </c>
      <c r="I84" s="218">
        <v>20492</v>
      </c>
      <c r="J84" s="249">
        <v>7141</v>
      </c>
      <c r="K84" s="218">
        <f>$I84-'Año 2013'!$I84</f>
        <v>16251</v>
      </c>
      <c r="L84" s="216">
        <f>$J84-'Año 2013'!$J84</f>
        <v>5718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$I85-'Año 2013'!$I85</f>
        <v>0</v>
      </c>
      <c r="L85" s="216">
        <f>$J85-'Año 2013'!$J85</f>
        <v>0</v>
      </c>
      <c r="M85" s="247"/>
    </row>
    <row r="86" spans="1:16" ht="13.5" thickBot="1" x14ac:dyDescent="0.25">
      <c r="A86" s="224"/>
      <c r="B86" s="186" t="s">
        <v>62</v>
      </c>
      <c r="C86" s="220">
        <f t="shared" ref="C86:L86" si="0">SUM(C5:C85)</f>
        <v>19867885</v>
      </c>
      <c r="D86" s="222">
        <f t="shared" si="0"/>
        <v>1026061</v>
      </c>
      <c r="E86" s="220">
        <f t="shared" si="0"/>
        <v>20699251</v>
      </c>
      <c r="F86" s="222">
        <f t="shared" si="0"/>
        <v>1102944</v>
      </c>
      <c r="G86" s="223">
        <f t="shared" si="0"/>
        <v>21499841</v>
      </c>
      <c r="H86" s="223">
        <f t="shared" si="0"/>
        <v>1178528</v>
      </c>
      <c r="I86" s="223">
        <f t="shared" si="0"/>
        <v>22218828</v>
      </c>
      <c r="J86" s="251">
        <f t="shared" si="0"/>
        <v>1225646</v>
      </c>
      <c r="K86" s="223">
        <f>SUM(K5:K85)</f>
        <v>3062912</v>
      </c>
      <c r="L86" s="221">
        <f t="shared" si="0"/>
        <v>234383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80" t="s">
        <v>67</v>
      </c>
      <c r="P90" s="381"/>
    </row>
    <row r="91" spans="1:16" x14ac:dyDescent="0.2">
      <c r="B91" s="122" t="s">
        <v>164</v>
      </c>
    </row>
    <row r="92" spans="1:16" ht="25.5" x14ac:dyDescent="0.2">
      <c r="B92" s="122" t="s">
        <v>373</v>
      </c>
    </row>
    <row r="93" spans="1:16" x14ac:dyDescent="0.2">
      <c r="B93" s="254" t="s">
        <v>221</v>
      </c>
    </row>
    <row r="94" spans="1:16" ht="39.6" customHeight="1" x14ac:dyDescent="0.2">
      <c r="B94" s="408" t="s">
        <v>348</v>
      </c>
      <c r="C94" s="408"/>
      <c r="D94" s="408"/>
      <c r="E94" s="321"/>
      <c r="F94" s="321"/>
    </row>
    <row r="95" spans="1:16" x14ac:dyDescent="0.2">
      <c r="B95" s="122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4">
    <mergeCell ref="A1:D1"/>
    <mergeCell ref="A2:A4"/>
    <mergeCell ref="B2:B4"/>
    <mergeCell ref="C2:D2"/>
    <mergeCell ref="E2:F2"/>
    <mergeCell ref="O90:P90"/>
    <mergeCell ref="B94:D94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A5" sqref="A5:L8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20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3" width="10.140625" style="122" customWidth="1"/>
    <col min="14" max="16384" width="11.42578125" style="122"/>
  </cols>
  <sheetData>
    <row r="1" spans="1:19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95"/>
      <c r="B2" s="389" t="s">
        <v>0</v>
      </c>
      <c r="C2" s="399" t="s">
        <v>384</v>
      </c>
      <c r="D2" s="398"/>
      <c r="E2" s="399" t="s">
        <v>386</v>
      </c>
      <c r="F2" s="398"/>
      <c r="G2" s="399" t="s">
        <v>391</v>
      </c>
      <c r="H2" s="398"/>
      <c r="I2" s="399" t="s">
        <v>394</v>
      </c>
      <c r="J2" s="398"/>
      <c r="K2" s="399" t="s">
        <v>398</v>
      </c>
      <c r="L2" s="398"/>
      <c r="M2" s="235"/>
    </row>
    <row r="3" spans="1:19" ht="13.5" thickBot="1" x14ac:dyDescent="0.25">
      <c r="A3" s="396"/>
      <c r="B3" s="390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06" t="s">
        <v>54</v>
      </c>
      <c r="L3" s="407" t="s">
        <v>55</v>
      </c>
      <c r="M3" s="237"/>
      <c r="S3" s="191"/>
    </row>
    <row r="4" spans="1:19" ht="14.25" customHeight="1" thickBot="1" x14ac:dyDescent="0.25">
      <c r="A4" s="397"/>
      <c r="B4" s="391"/>
      <c r="C4" s="102">
        <v>42094</v>
      </c>
      <c r="D4" s="174">
        <v>42094</v>
      </c>
      <c r="E4" s="102">
        <v>42185</v>
      </c>
      <c r="F4" s="174">
        <v>42185</v>
      </c>
      <c r="G4" s="102">
        <v>42277</v>
      </c>
      <c r="H4" s="174">
        <v>42277</v>
      </c>
      <c r="I4" s="102">
        <v>42369</v>
      </c>
      <c r="J4" s="174">
        <v>42369</v>
      </c>
      <c r="K4" s="406"/>
      <c r="L4" s="407"/>
      <c r="M4" s="237"/>
    </row>
    <row r="5" spans="1:19" ht="13.5" thickBot="1" x14ac:dyDescent="0.25">
      <c r="A5" s="125">
        <v>1</v>
      </c>
      <c r="B5" s="175" t="s">
        <v>1</v>
      </c>
      <c r="C5" s="199">
        <v>35500</v>
      </c>
      <c r="D5" s="338">
        <v>3304</v>
      </c>
      <c r="E5" s="239">
        <v>36572</v>
      </c>
      <c r="F5" s="240">
        <v>3413</v>
      </c>
      <c r="G5" s="239">
        <v>37774</v>
      </c>
      <c r="H5" s="241">
        <v>3538</v>
      </c>
      <c r="I5" s="239">
        <v>38878</v>
      </c>
      <c r="J5" s="241">
        <v>3673</v>
      </c>
      <c r="K5" s="239">
        <f>$I5-'Año 2014'!$I5</f>
        <v>4479</v>
      </c>
      <c r="L5" s="240">
        <f>$J5-'Año 2014'!$J5</f>
        <v>466</v>
      </c>
      <c r="M5" s="242"/>
      <c r="O5" s="380" t="s">
        <v>67</v>
      </c>
      <c r="P5" s="381"/>
    </row>
    <row r="6" spans="1:19" x14ac:dyDescent="0.2">
      <c r="A6" s="125">
        <v>2</v>
      </c>
      <c r="B6" s="135" t="s">
        <v>2</v>
      </c>
      <c r="C6" s="203">
        <v>68047</v>
      </c>
      <c r="D6" s="243">
        <v>3745</v>
      </c>
      <c r="E6" s="203">
        <v>69455</v>
      </c>
      <c r="F6" s="201">
        <v>3878</v>
      </c>
      <c r="G6" s="203">
        <v>70973</v>
      </c>
      <c r="H6" s="243">
        <v>4009</v>
      </c>
      <c r="I6" s="203">
        <v>72489</v>
      </c>
      <c r="J6" s="243">
        <v>4135</v>
      </c>
      <c r="K6" s="203">
        <f>$I6-'Año 2014'!$I6</f>
        <v>6035</v>
      </c>
      <c r="L6" s="201">
        <f>$J6-'Año 2014'!$J6</f>
        <v>481</v>
      </c>
      <c r="M6" s="242"/>
    </row>
    <row r="7" spans="1:19" x14ac:dyDescent="0.2">
      <c r="A7" s="125">
        <v>3</v>
      </c>
      <c r="B7" s="135" t="s">
        <v>3</v>
      </c>
      <c r="C7" s="200">
        <v>2379733</v>
      </c>
      <c r="D7" s="202">
        <v>13994</v>
      </c>
      <c r="E7" s="203">
        <v>2553614</v>
      </c>
      <c r="F7" s="201">
        <v>14490</v>
      </c>
      <c r="G7" s="203">
        <v>2717057</v>
      </c>
      <c r="H7" s="243">
        <v>14971</v>
      </c>
      <c r="I7" s="203">
        <v>2877336</v>
      </c>
      <c r="J7" s="243">
        <v>15437</v>
      </c>
      <c r="K7" s="203">
        <f>$I7-'Año 2014'!$I7</f>
        <v>663393</v>
      </c>
      <c r="L7" s="201">
        <f>$J7-'Año 2014'!$J7</f>
        <v>1863</v>
      </c>
      <c r="M7" s="242"/>
    </row>
    <row r="8" spans="1:19" x14ac:dyDescent="0.2">
      <c r="A8" s="125">
        <v>4</v>
      </c>
      <c r="B8" s="135" t="s">
        <v>4</v>
      </c>
      <c r="C8" s="200">
        <v>140770</v>
      </c>
      <c r="D8" s="202">
        <v>8458</v>
      </c>
      <c r="E8" s="203">
        <v>144877</v>
      </c>
      <c r="F8" s="201">
        <v>8826</v>
      </c>
      <c r="G8" s="203">
        <v>149073</v>
      </c>
      <c r="H8" s="243">
        <v>9244</v>
      </c>
      <c r="I8" s="203">
        <v>153247</v>
      </c>
      <c r="J8" s="243">
        <v>9648</v>
      </c>
      <c r="K8" s="203">
        <f>$I8-'Año 2014'!$I8</f>
        <v>17260</v>
      </c>
      <c r="L8" s="201">
        <f>$J8-'Año 2014'!$J8</f>
        <v>1523</v>
      </c>
      <c r="M8" s="242"/>
    </row>
    <row r="9" spans="1:19" x14ac:dyDescent="0.2">
      <c r="A9" s="125">
        <v>5</v>
      </c>
      <c r="B9" s="135" t="s">
        <v>5</v>
      </c>
      <c r="C9" s="200">
        <v>776433</v>
      </c>
      <c r="D9" s="202">
        <v>10317</v>
      </c>
      <c r="E9" s="203">
        <v>799380</v>
      </c>
      <c r="F9" s="201">
        <v>10718</v>
      </c>
      <c r="G9" s="203">
        <v>824295</v>
      </c>
      <c r="H9" s="243">
        <v>11092</v>
      </c>
      <c r="I9" s="203">
        <v>847129</v>
      </c>
      <c r="J9" s="243">
        <v>11522</v>
      </c>
      <c r="K9" s="203">
        <f>$I9-'Año 2014'!$I9</f>
        <v>95838</v>
      </c>
      <c r="L9" s="201">
        <f>$J9-'Año 2014'!$J9</f>
        <v>1537</v>
      </c>
      <c r="M9" s="242"/>
    </row>
    <row r="10" spans="1:19" x14ac:dyDescent="0.2">
      <c r="A10" s="125">
        <v>6</v>
      </c>
      <c r="B10" s="135" t="s">
        <v>6</v>
      </c>
      <c r="C10" s="200">
        <v>9559</v>
      </c>
      <c r="D10" s="202">
        <v>6686</v>
      </c>
      <c r="E10" s="203">
        <v>9792</v>
      </c>
      <c r="F10" s="201">
        <v>6809</v>
      </c>
      <c r="G10" s="203">
        <v>10069</v>
      </c>
      <c r="H10" s="243">
        <v>6955</v>
      </c>
      <c r="I10" s="203">
        <v>10301</v>
      </c>
      <c r="J10" s="243">
        <v>7050</v>
      </c>
      <c r="K10" s="203">
        <f>$I10-'Año 2014'!$I10</f>
        <v>964</v>
      </c>
      <c r="L10" s="201">
        <f>$J10-'Año 2014'!$J10</f>
        <v>470</v>
      </c>
      <c r="M10" s="242"/>
    </row>
    <row r="11" spans="1:19" x14ac:dyDescent="0.2">
      <c r="A11" s="125">
        <v>7</v>
      </c>
      <c r="B11" s="135" t="s">
        <v>7</v>
      </c>
      <c r="C11" s="200">
        <v>1077533</v>
      </c>
      <c r="D11" s="202">
        <v>102308</v>
      </c>
      <c r="E11" s="203">
        <v>1103814</v>
      </c>
      <c r="F11" s="201">
        <v>105402</v>
      </c>
      <c r="G11" s="203">
        <v>1130967</v>
      </c>
      <c r="H11" s="243">
        <v>108528</v>
      </c>
      <c r="I11" s="203">
        <v>1156835</v>
      </c>
      <c r="J11" s="243">
        <v>111348</v>
      </c>
      <c r="K11" s="203">
        <f>$I11-'Año 2014'!$I11</f>
        <v>107927</v>
      </c>
      <c r="L11" s="201">
        <f>$J11-'Año 2014'!$J11</f>
        <v>11952</v>
      </c>
      <c r="M11" s="242"/>
    </row>
    <row r="12" spans="1:19" x14ac:dyDescent="0.2">
      <c r="A12" s="125">
        <v>8</v>
      </c>
      <c r="B12" s="135" t="s">
        <v>8</v>
      </c>
      <c r="C12" s="200">
        <v>100556</v>
      </c>
      <c r="D12" s="202">
        <v>23801</v>
      </c>
      <c r="E12" s="203">
        <v>103513</v>
      </c>
      <c r="F12" s="201">
        <v>24695</v>
      </c>
      <c r="G12" s="203">
        <v>106751</v>
      </c>
      <c r="H12" s="243">
        <v>25573</v>
      </c>
      <c r="I12" s="203">
        <v>110238</v>
      </c>
      <c r="J12" s="243">
        <v>26595</v>
      </c>
      <c r="K12" s="203">
        <f>$I12-'Año 2014'!$I12</f>
        <v>12789</v>
      </c>
      <c r="L12" s="201">
        <f>$J12-'Año 2014'!$J12</f>
        <v>3562</v>
      </c>
      <c r="M12" s="242"/>
    </row>
    <row r="13" spans="1:19" x14ac:dyDescent="0.2">
      <c r="A13" s="125">
        <v>9</v>
      </c>
      <c r="B13" s="135" t="s">
        <v>9</v>
      </c>
      <c r="C13" s="200">
        <v>8071</v>
      </c>
      <c r="D13" s="202">
        <v>329</v>
      </c>
      <c r="E13" s="203">
        <v>8240</v>
      </c>
      <c r="F13" s="201">
        <v>346</v>
      </c>
      <c r="G13" s="203">
        <v>8421</v>
      </c>
      <c r="H13" s="243">
        <v>358</v>
      </c>
      <c r="I13" s="203">
        <v>8609</v>
      </c>
      <c r="J13" s="243">
        <v>365</v>
      </c>
      <c r="K13" s="203">
        <f>$I13-'Año 2014'!$I13</f>
        <v>770</v>
      </c>
      <c r="L13" s="201">
        <f>$J13-'Año 2014'!$J13</f>
        <v>48</v>
      </c>
      <c r="M13" s="242"/>
    </row>
    <row r="14" spans="1:19" x14ac:dyDescent="0.2">
      <c r="A14" s="125">
        <v>10</v>
      </c>
      <c r="B14" s="135" t="s">
        <v>10</v>
      </c>
      <c r="C14" s="200">
        <v>6028</v>
      </c>
      <c r="D14" s="202">
        <v>1544</v>
      </c>
      <c r="E14" s="203">
        <v>6246</v>
      </c>
      <c r="F14" s="201">
        <v>1566</v>
      </c>
      <c r="G14" s="203">
        <v>6443</v>
      </c>
      <c r="H14" s="243">
        <v>1585</v>
      </c>
      <c r="I14" s="203">
        <v>6640</v>
      </c>
      <c r="J14" s="243">
        <v>1631</v>
      </c>
      <c r="K14" s="203">
        <f>$I14-'Año 2014'!$I14</f>
        <v>791</v>
      </c>
      <c r="L14" s="201">
        <f>$J14-'Año 2014'!$J14</f>
        <v>123</v>
      </c>
      <c r="M14" s="242"/>
    </row>
    <row r="15" spans="1:19" x14ac:dyDescent="0.2">
      <c r="A15" s="125">
        <v>11</v>
      </c>
      <c r="B15" s="135" t="s">
        <v>11</v>
      </c>
      <c r="C15" s="200">
        <v>538159</v>
      </c>
      <c r="D15" s="202">
        <v>20052</v>
      </c>
      <c r="E15" s="203">
        <v>552487</v>
      </c>
      <c r="F15" s="201">
        <v>20720</v>
      </c>
      <c r="G15" s="203">
        <v>567061</v>
      </c>
      <c r="H15" s="243">
        <v>21371</v>
      </c>
      <c r="I15" s="203">
        <v>583203</v>
      </c>
      <c r="J15" s="243">
        <v>22025</v>
      </c>
      <c r="K15" s="203">
        <f>$I15-'Año 2014'!$I15</f>
        <v>61483</v>
      </c>
      <c r="L15" s="201">
        <f>$J15-'Año 2014'!$J15</f>
        <v>2539</v>
      </c>
      <c r="M15" s="242"/>
    </row>
    <row r="16" spans="1:19" ht="15" x14ac:dyDescent="0.2">
      <c r="A16" s="125">
        <v>12</v>
      </c>
      <c r="B16" s="135" t="s">
        <v>12</v>
      </c>
      <c r="C16" s="200">
        <v>21603</v>
      </c>
      <c r="D16" s="202">
        <v>1685</v>
      </c>
      <c r="E16" s="203">
        <v>22250</v>
      </c>
      <c r="F16" s="201">
        <v>1756</v>
      </c>
      <c r="G16" s="203">
        <v>22971</v>
      </c>
      <c r="H16" s="243">
        <v>1823</v>
      </c>
      <c r="I16" s="203">
        <v>23655</v>
      </c>
      <c r="J16" s="243">
        <v>1894</v>
      </c>
      <c r="K16" s="203">
        <f>$I16-'Año 2014'!$I16</f>
        <v>2764</v>
      </c>
      <c r="L16" s="201">
        <f>$J16-'Año 2014'!$J16</f>
        <v>270</v>
      </c>
      <c r="M16" s="242"/>
      <c r="P16" s="379"/>
      <c r="Q16" s="379"/>
    </row>
    <row r="17" spans="1:13" x14ac:dyDescent="0.2">
      <c r="A17" s="125">
        <v>13</v>
      </c>
      <c r="B17" s="135" t="s">
        <v>13</v>
      </c>
      <c r="C17" s="200">
        <v>3729</v>
      </c>
      <c r="D17" s="202">
        <v>473</v>
      </c>
      <c r="E17" s="203">
        <v>3816</v>
      </c>
      <c r="F17" s="201">
        <v>504</v>
      </c>
      <c r="G17" s="203">
        <v>3910</v>
      </c>
      <c r="H17" s="243">
        <v>533</v>
      </c>
      <c r="I17" s="203">
        <v>3999</v>
      </c>
      <c r="J17" s="243">
        <v>559</v>
      </c>
      <c r="K17" s="203">
        <f>$I17-'Año 2014'!$I17</f>
        <v>368</v>
      </c>
      <c r="L17" s="201">
        <f>$J17-'Año 2014'!$J17</f>
        <v>106</v>
      </c>
      <c r="M17" s="242"/>
    </row>
    <row r="18" spans="1:13" x14ac:dyDescent="0.2">
      <c r="A18" s="125">
        <v>14</v>
      </c>
      <c r="B18" s="135" t="s">
        <v>14</v>
      </c>
      <c r="C18" s="200">
        <v>10546</v>
      </c>
      <c r="D18" s="202">
        <v>1264</v>
      </c>
      <c r="E18" s="203">
        <v>10829</v>
      </c>
      <c r="F18" s="201">
        <v>1325</v>
      </c>
      <c r="G18" s="203">
        <v>11108</v>
      </c>
      <c r="H18" s="243">
        <v>1375</v>
      </c>
      <c r="I18" s="203">
        <v>11405</v>
      </c>
      <c r="J18" s="243">
        <v>1420</v>
      </c>
      <c r="K18" s="203">
        <f>$I18-'Año 2014'!$I18</f>
        <v>1124</v>
      </c>
      <c r="L18" s="201">
        <f>$J18-'Año 2014'!$J18</f>
        <v>198</v>
      </c>
      <c r="M18" s="242"/>
    </row>
    <row r="19" spans="1:13" x14ac:dyDescent="0.2">
      <c r="A19" s="125">
        <v>15</v>
      </c>
      <c r="B19" s="135" t="s">
        <v>15</v>
      </c>
      <c r="C19" s="200">
        <v>25247</v>
      </c>
      <c r="D19" s="202">
        <v>2543</v>
      </c>
      <c r="E19" s="203">
        <v>25805</v>
      </c>
      <c r="F19" s="201">
        <v>2639</v>
      </c>
      <c r="G19" s="203">
        <v>26501</v>
      </c>
      <c r="H19" s="243">
        <v>2737</v>
      </c>
      <c r="I19" s="203">
        <v>27132</v>
      </c>
      <c r="J19" s="243">
        <v>2853</v>
      </c>
      <c r="K19" s="203">
        <f>$I19-'Año 2014'!$I19</f>
        <v>2550</v>
      </c>
      <c r="L19" s="201">
        <f>$J19-'Año 2014'!$J19</f>
        <v>392</v>
      </c>
      <c r="M19" s="242"/>
    </row>
    <row r="20" spans="1:13" x14ac:dyDescent="0.2">
      <c r="A20" s="125">
        <v>16</v>
      </c>
      <c r="B20" s="135" t="s">
        <v>16</v>
      </c>
      <c r="C20" s="200">
        <v>15578</v>
      </c>
      <c r="D20" s="202">
        <v>2716</v>
      </c>
      <c r="E20" s="203">
        <v>15918</v>
      </c>
      <c r="F20" s="201">
        <v>2811</v>
      </c>
      <c r="G20" s="203">
        <v>16233</v>
      </c>
      <c r="H20" s="243">
        <v>2905</v>
      </c>
      <c r="I20" s="203">
        <v>16520</v>
      </c>
      <c r="J20" s="243">
        <v>3001</v>
      </c>
      <c r="K20" s="203">
        <f>$I20-'Año 2014'!$I20</f>
        <v>1283</v>
      </c>
      <c r="L20" s="201">
        <f>$J20-'Año 2014'!$J20</f>
        <v>366</v>
      </c>
      <c r="M20" s="242"/>
    </row>
    <row r="21" spans="1:13" x14ac:dyDescent="0.2">
      <c r="A21" s="125">
        <v>17</v>
      </c>
      <c r="B21" s="135" t="s">
        <v>17</v>
      </c>
      <c r="C21" s="200">
        <v>16256</v>
      </c>
      <c r="D21" s="202">
        <v>3038</v>
      </c>
      <c r="E21" s="203">
        <v>16751</v>
      </c>
      <c r="F21" s="201">
        <v>3158</v>
      </c>
      <c r="G21" s="203">
        <v>17283</v>
      </c>
      <c r="H21" s="243">
        <v>3261</v>
      </c>
      <c r="I21" s="203">
        <v>17803</v>
      </c>
      <c r="J21" s="243">
        <v>3347</v>
      </c>
      <c r="K21" s="203">
        <f>$I21-'Año 2014'!$I21</f>
        <v>2094</v>
      </c>
      <c r="L21" s="201">
        <f>$J21-'Año 2014'!$J21</f>
        <v>415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80708</v>
      </c>
      <c r="D22" s="111">
        <v>7304</v>
      </c>
      <c r="E22" s="110">
        <v>91860</v>
      </c>
      <c r="F22" s="112">
        <v>7675</v>
      </c>
      <c r="G22" s="110">
        <v>103946</v>
      </c>
      <c r="H22" s="246">
        <v>8105</v>
      </c>
      <c r="I22" s="110">
        <v>117100</v>
      </c>
      <c r="J22" s="246">
        <v>8520</v>
      </c>
      <c r="K22" s="110">
        <f>$I22-'Año 2014'!$I22</f>
        <v>48160</v>
      </c>
      <c r="L22" s="112">
        <f>$J22-'Año 2014'!$J22</f>
        <v>1564</v>
      </c>
      <c r="M22" s="247"/>
    </row>
    <row r="23" spans="1:13" x14ac:dyDescent="0.2">
      <c r="A23" s="125">
        <v>19</v>
      </c>
      <c r="B23" s="135" t="s">
        <v>19</v>
      </c>
      <c r="C23" s="200">
        <v>3028809</v>
      </c>
      <c r="D23" s="202">
        <v>103786</v>
      </c>
      <c r="E23" s="203">
        <v>3109364</v>
      </c>
      <c r="F23" s="201">
        <v>109434</v>
      </c>
      <c r="G23" s="203">
        <v>3206237</v>
      </c>
      <c r="H23" s="243">
        <v>117530</v>
      </c>
      <c r="I23" s="203">
        <v>3266798</v>
      </c>
      <c r="J23" s="243">
        <v>123185</v>
      </c>
      <c r="K23" s="203">
        <f>$I23-'Año 2014'!$I23</f>
        <v>272478</v>
      </c>
      <c r="L23" s="201">
        <f>$J23-'Año 2014'!$J23</f>
        <v>20883</v>
      </c>
      <c r="M23" s="242"/>
    </row>
    <row r="24" spans="1:13" x14ac:dyDescent="0.2">
      <c r="A24" s="125">
        <v>20</v>
      </c>
      <c r="B24" s="135" t="s">
        <v>20</v>
      </c>
      <c r="C24" s="200">
        <v>231497</v>
      </c>
      <c r="D24" s="202">
        <v>943</v>
      </c>
      <c r="E24" s="203">
        <v>238429</v>
      </c>
      <c r="F24" s="201">
        <v>973</v>
      </c>
      <c r="G24" s="203">
        <v>248959</v>
      </c>
      <c r="H24" s="243">
        <v>1032</v>
      </c>
      <c r="I24" s="203">
        <v>255987</v>
      </c>
      <c r="J24" s="243">
        <v>1065</v>
      </c>
      <c r="K24" s="203">
        <f>$I24-'Año 2014'!$I24</f>
        <v>29463</v>
      </c>
      <c r="L24" s="201">
        <f>$J24-'Año 2014'!$J24</f>
        <v>163</v>
      </c>
      <c r="M24" s="242"/>
    </row>
    <row r="25" spans="1:13" x14ac:dyDescent="0.2">
      <c r="A25" s="125">
        <v>21</v>
      </c>
      <c r="B25" s="135" t="s">
        <v>21</v>
      </c>
      <c r="C25" s="200">
        <v>2565077</v>
      </c>
      <c r="D25" s="202">
        <v>212057</v>
      </c>
      <c r="E25" s="203">
        <v>2602352</v>
      </c>
      <c r="F25" s="201">
        <v>218315</v>
      </c>
      <c r="G25" s="203">
        <v>2644094</v>
      </c>
      <c r="H25" s="243">
        <v>224795</v>
      </c>
      <c r="I25" s="203">
        <v>2680931</v>
      </c>
      <c r="J25" s="243">
        <v>230494</v>
      </c>
      <c r="K25" s="203">
        <f>$I25-'Año 2014'!$I25</f>
        <v>150249</v>
      </c>
      <c r="L25" s="201">
        <f>$J25-'Año 2014'!$J25</f>
        <v>23340</v>
      </c>
      <c r="M25" s="242"/>
    </row>
    <row r="26" spans="1:13" x14ac:dyDescent="0.2">
      <c r="A26" s="125">
        <v>22</v>
      </c>
      <c r="B26" s="135" t="s">
        <v>22</v>
      </c>
      <c r="C26" s="200">
        <v>10326</v>
      </c>
      <c r="D26" s="202">
        <v>2149</v>
      </c>
      <c r="E26" s="203">
        <v>10990</v>
      </c>
      <c r="F26" s="201">
        <v>2230</v>
      </c>
      <c r="G26" s="203">
        <v>11636</v>
      </c>
      <c r="H26" s="243">
        <v>2320</v>
      </c>
      <c r="I26" s="203">
        <v>12285</v>
      </c>
      <c r="J26" s="243">
        <v>2437</v>
      </c>
      <c r="K26" s="203">
        <f>$I26-'Año 2014'!$I26</f>
        <v>2603</v>
      </c>
      <c r="L26" s="201">
        <f>$J26-'Año 2014'!$J26</f>
        <v>376</v>
      </c>
      <c r="M26" s="242"/>
    </row>
    <row r="27" spans="1:13" x14ac:dyDescent="0.2">
      <c r="A27" s="125">
        <v>23</v>
      </c>
      <c r="B27" s="135" t="s">
        <v>23</v>
      </c>
      <c r="C27" s="200">
        <v>878526</v>
      </c>
      <c r="D27" s="202">
        <v>127698</v>
      </c>
      <c r="E27" s="203">
        <v>912228</v>
      </c>
      <c r="F27" s="201">
        <v>132942</v>
      </c>
      <c r="G27" s="203">
        <v>942195</v>
      </c>
      <c r="H27" s="243">
        <v>138300</v>
      </c>
      <c r="I27" s="203">
        <v>969024</v>
      </c>
      <c r="J27" s="243">
        <v>143025</v>
      </c>
      <c r="K27" s="203">
        <f>$I27-'Año 2014'!$I27</f>
        <v>117166</v>
      </c>
      <c r="L27" s="201">
        <f>$J27-'Año 2014'!$J27</f>
        <v>20544</v>
      </c>
      <c r="M27" s="242"/>
    </row>
    <row r="28" spans="1:13" x14ac:dyDescent="0.2">
      <c r="A28" s="125">
        <v>24</v>
      </c>
      <c r="B28" s="135" t="s">
        <v>24</v>
      </c>
      <c r="C28" s="200">
        <v>193232</v>
      </c>
      <c r="D28" s="202">
        <v>5860</v>
      </c>
      <c r="E28" s="203">
        <v>197691</v>
      </c>
      <c r="F28" s="201">
        <v>6050</v>
      </c>
      <c r="G28" s="203">
        <v>201972</v>
      </c>
      <c r="H28" s="243">
        <v>6258</v>
      </c>
      <c r="I28" s="203">
        <v>205959</v>
      </c>
      <c r="J28" s="243">
        <v>6478</v>
      </c>
      <c r="K28" s="203">
        <f>$I28-'Año 2014'!$I28</f>
        <v>17084</v>
      </c>
      <c r="L28" s="244">
        <f>$J28-'Año 2014'!$J28</f>
        <v>739</v>
      </c>
      <c r="M28" s="245"/>
    </row>
    <row r="29" spans="1:13" x14ac:dyDescent="0.2">
      <c r="A29" s="125">
        <v>25</v>
      </c>
      <c r="B29" s="135" t="s">
        <v>25</v>
      </c>
      <c r="C29" s="200">
        <v>47103</v>
      </c>
      <c r="D29" s="202">
        <v>5299</v>
      </c>
      <c r="E29" s="203">
        <v>48522</v>
      </c>
      <c r="F29" s="201">
        <v>5509</v>
      </c>
      <c r="G29" s="203">
        <v>50076</v>
      </c>
      <c r="H29" s="243">
        <v>5670</v>
      </c>
      <c r="I29" s="203">
        <v>51672</v>
      </c>
      <c r="J29" s="243">
        <v>5843</v>
      </c>
      <c r="K29" s="203">
        <f>$I29-'Año 2014'!$I29</f>
        <v>6304</v>
      </c>
      <c r="L29" s="201">
        <f>$J29-'Año 2014'!$J29</f>
        <v>660</v>
      </c>
      <c r="M29" s="242"/>
    </row>
    <row r="30" spans="1:13" ht="25.5" x14ac:dyDescent="0.2">
      <c r="A30" s="125">
        <v>26</v>
      </c>
      <c r="B30" s="135" t="s">
        <v>171</v>
      </c>
      <c r="C30" s="209">
        <v>178297</v>
      </c>
      <c r="D30" s="111">
        <v>15085</v>
      </c>
      <c r="E30" s="203">
        <v>183504</v>
      </c>
      <c r="F30" s="112">
        <v>15784</v>
      </c>
      <c r="G30" s="110">
        <v>189468</v>
      </c>
      <c r="H30" s="246">
        <v>16468</v>
      </c>
      <c r="I30" s="110">
        <v>194733</v>
      </c>
      <c r="J30" s="246">
        <v>17147</v>
      </c>
      <c r="K30" s="110">
        <f>$I30-'Año 2014'!$I30</f>
        <v>22067</v>
      </c>
      <c r="L30" s="201">
        <f>$J30-'Año 2014'!$J30</f>
        <v>2701</v>
      </c>
      <c r="M30" s="247"/>
    </row>
    <row r="31" spans="1:13" x14ac:dyDescent="0.2">
      <c r="A31" s="125">
        <v>27</v>
      </c>
      <c r="B31" s="135" t="s">
        <v>27</v>
      </c>
      <c r="C31" s="200">
        <v>120387</v>
      </c>
      <c r="D31" s="202">
        <v>1294</v>
      </c>
      <c r="E31" s="110">
        <v>123718</v>
      </c>
      <c r="F31" s="201">
        <v>1345</v>
      </c>
      <c r="G31" s="203">
        <v>126940</v>
      </c>
      <c r="H31" s="243">
        <v>1390</v>
      </c>
      <c r="I31" s="203">
        <v>130192</v>
      </c>
      <c r="J31" s="243">
        <v>1439</v>
      </c>
      <c r="K31" s="203">
        <f>$I31-'Año 2014'!$I31</f>
        <v>14021</v>
      </c>
      <c r="L31" s="201">
        <f>$J31-'Año 2014'!$J31</f>
        <v>196</v>
      </c>
      <c r="M31" s="242"/>
    </row>
    <row r="32" spans="1:13" x14ac:dyDescent="0.2">
      <c r="A32" s="125">
        <v>28</v>
      </c>
      <c r="B32" s="135" t="s">
        <v>28</v>
      </c>
      <c r="C32" s="200">
        <v>33598</v>
      </c>
      <c r="D32" s="202">
        <v>5010</v>
      </c>
      <c r="E32" s="203">
        <v>34571</v>
      </c>
      <c r="F32" s="201">
        <v>5180</v>
      </c>
      <c r="G32" s="203">
        <v>35588</v>
      </c>
      <c r="H32" s="243">
        <v>5374</v>
      </c>
      <c r="I32" s="203">
        <v>36623</v>
      </c>
      <c r="J32" s="243">
        <v>5544</v>
      </c>
      <c r="K32" s="203">
        <f>$I32-'Año 2014'!$I32</f>
        <v>4018</v>
      </c>
      <c r="L32" s="201">
        <f>$J32-'Año 2014'!$J32</f>
        <v>689</v>
      </c>
      <c r="M32" s="242"/>
    </row>
    <row r="33" spans="1:13" x14ac:dyDescent="0.2">
      <c r="A33" s="125">
        <v>29</v>
      </c>
      <c r="B33" s="135" t="s">
        <v>29</v>
      </c>
      <c r="C33" s="200">
        <v>1180011</v>
      </c>
      <c r="D33" s="202">
        <v>13522</v>
      </c>
      <c r="E33" s="203">
        <v>1222051</v>
      </c>
      <c r="F33" s="201">
        <v>14388</v>
      </c>
      <c r="G33" s="203">
        <v>1266218</v>
      </c>
      <c r="H33" s="243">
        <v>15279</v>
      </c>
      <c r="I33" s="203">
        <v>1312028</v>
      </c>
      <c r="J33" s="243">
        <v>16316</v>
      </c>
      <c r="K33" s="203">
        <f>$I33-'Año 2014'!$I33</f>
        <v>177907</v>
      </c>
      <c r="L33" s="201">
        <f>$J33-'Año 2014'!$J33</f>
        <v>3500</v>
      </c>
      <c r="M33" s="242"/>
    </row>
    <row r="34" spans="1:13" x14ac:dyDescent="0.2">
      <c r="A34" s="125">
        <v>30</v>
      </c>
      <c r="B34" s="135" t="s">
        <v>30</v>
      </c>
      <c r="C34" s="200">
        <v>80785</v>
      </c>
      <c r="D34" s="202">
        <v>4648</v>
      </c>
      <c r="E34" s="203">
        <v>82896</v>
      </c>
      <c r="F34" s="201">
        <v>4826</v>
      </c>
      <c r="G34" s="203">
        <v>85071</v>
      </c>
      <c r="H34" s="243">
        <v>4969</v>
      </c>
      <c r="I34" s="203">
        <v>87242</v>
      </c>
      <c r="J34" s="243">
        <v>5134</v>
      </c>
      <c r="K34" s="203">
        <f>$I34-'Año 2014'!$I34</f>
        <v>8796</v>
      </c>
      <c r="L34" s="201">
        <f>$J34-'Año 2014'!$J34</f>
        <v>615</v>
      </c>
      <c r="M34" s="242"/>
    </row>
    <row r="35" spans="1:13" x14ac:dyDescent="0.2">
      <c r="A35" s="125">
        <v>31</v>
      </c>
      <c r="B35" s="135" t="s">
        <v>31</v>
      </c>
      <c r="C35" s="200">
        <v>237986</v>
      </c>
      <c r="D35" s="202">
        <v>4975</v>
      </c>
      <c r="E35" s="203">
        <v>245341</v>
      </c>
      <c r="F35" s="201">
        <v>5170</v>
      </c>
      <c r="G35" s="203">
        <v>252900</v>
      </c>
      <c r="H35" s="243">
        <v>5354</v>
      </c>
      <c r="I35" s="203">
        <v>260253</v>
      </c>
      <c r="J35" s="243">
        <v>5539</v>
      </c>
      <c r="K35" s="203">
        <f>$I35-'Año 2014'!$I35</f>
        <v>30017</v>
      </c>
      <c r="L35" s="201">
        <f>$J35-'Año 2014'!$J35</f>
        <v>722</v>
      </c>
      <c r="M35" s="242"/>
    </row>
    <row r="36" spans="1:13" x14ac:dyDescent="0.2">
      <c r="A36" s="125">
        <v>32</v>
      </c>
      <c r="B36" s="135" t="s">
        <v>32</v>
      </c>
      <c r="C36" s="200">
        <v>18268</v>
      </c>
      <c r="D36" s="202">
        <v>1655</v>
      </c>
      <c r="E36" s="203">
        <v>18889</v>
      </c>
      <c r="F36" s="201">
        <v>1720</v>
      </c>
      <c r="G36" s="203">
        <v>19419</v>
      </c>
      <c r="H36" s="243">
        <v>1790</v>
      </c>
      <c r="I36" s="203">
        <v>20045</v>
      </c>
      <c r="J36" s="243">
        <v>1872</v>
      </c>
      <c r="K36" s="203">
        <f>$I36-'Año 2014'!$I36</f>
        <v>2459</v>
      </c>
      <c r="L36" s="201">
        <f>$J36-'Año 2014'!$J36</f>
        <v>277</v>
      </c>
      <c r="M36" s="242"/>
    </row>
    <row r="37" spans="1:13" x14ac:dyDescent="0.2">
      <c r="A37" s="125">
        <v>33</v>
      </c>
      <c r="B37" s="135" t="s">
        <v>33</v>
      </c>
      <c r="C37" s="200">
        <v>4664</v>
      </c>
      <c r="D37" s="202">
        <v>339</v>
      </c>
      <c r="E37" s="203">
        <v>4803</v>
      </c>
      <c r="F37" s="201">
        <v>352</v>
      </c>
      <c r="G37" s="203">
        <v>4968</v>
      </c>
      <c r="H37" s="243">
        <v>355</v>
      </c>
      <c r="I37" s="203">
        <v>5120</v>
      </c>
      <c r="J37" s="243">
        <v>370</v>
      </c>
      <c r="K37" s="203">
        <f>$I37-'Año 2014'!$I37</f>
        <v>613</v>
      </c>
      <c r="L37" s="201">
        <f>$J37-'Año 2014'!$J37</f>
        <v>46</v>
      </c>
      <c r="M37" s="242"/>
    </row>
    <row r="38" spans="1:13" x14ac:dyDescent="0.2">
      <c r="A38" s="125">
        <v>34</v>
      </c>
      <c r="B38" s="135" t="s">
        <v>34</v>
      </c>
      <c r="C38" s="200">
        <v>983776</v>
      </c>
      <c r="D38" s="202">
        <v>204608</v>
      </c>
      <c r="E38" s="203">
        <v>998614</v>
      </c>
      <c r="F38" s="201">
        <v>211606</v>
      </c>
      <c r="G38" s="203">
        <v>1012831</v>
      </c>
      <c r="H38" s="243">
        <v>218853</v>
      </c>
      <c r="I38" s="203">
        <v>1026754</v>
      </c>
      <c r="J38" s="243">
        <v>225605</v>
      </c>
      <c r="K38" s="203">
        <f>$I38-'Año 2014'!$I38</f>
        <v>59686</v>
      </c>
      <c r="L38" s="201">
        <f>$J38-'Año 2014'!$J38</f>
        <v>26207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51397</v>
      </c>
      <c r="D39" s="111">
        <v>5144</v>
      </c>
      <c r="E39" s="203">
        <v>54524</v>
      </c>
      <c r="F39" s="112">
        <v>5701</v>
      </c>
      <c r="G39" s="110">
        <v>58133</v>
      </c>
      <c r="H39" s="246">
        <v>6276</v>
      </c>
      <c r="I39" s="110">
        <v>61028</v>
      </c>
      <c r="J39" s="246">
        <v>6816</v>
      </c>
      <c r="K39" s="110">
        <f>$I39-'Año 2014'!$I39</f>
        <v>12859</v>
      </c>
      <c r="L39" s="112">
        <f>$J39-'Año 2014'!$J39</f>
        <v>2089</v>
      </c>
      <c r="M39" s="247"/>
    </row>
    <row r="40" spans="1:13" x14ac:dyDescent="0.2">
      <c r="A40" s="125">
        <v>36</v>
      </c>
      <c r="B40" s="135" t="s">
        <v>36</v>
      </c>
      <c r="C40" s="200">
        <v>409843</v>
      </c>
      <c r="D40" s="202">
        <v>1591</v>
      </c>
      <c r="E40" s="110">
        <v>422835</v>
      </c>
      <c r="F40" s="201">
        <v>1673</v>
      </c>
      <c r="G40" s="203">
        <v>436433</v>
      </c>
      <c r="H40" s="243">
        <v>1758</v>
      </c>
      <c r="I40" s="203">
        <v>450628</v>
      </c>
      <c r="J40" s="243">
        <v>1852</v>
      </c>
      <c r="K40" s="203">
        <f>$I40-'Año 2014'!$I40</f>
        <v>56146</v>
      </c>
      <c r="L40" s="201">
        <f>$J40-'Año 2014'!$J40</f>
        <v>350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178227</v>
      </c>
      <c r="D41" s="111">
        <v>7849</v>
      </c>
      <c r="E41" s="203">
        <v>184959</v>
      </c>
      <c r="F41" s="112">
        <v>8166</v>
      </c>
      <c r="G41" s="110">
        <v>192157</v>
      </c>
      <c r="H41" s="246">
        <v>8493</v>
      </c>
      <c r="I41" s="110">
        <v>198626</v>
      </c>
      <c r="J41" s="246">
        <v>8797</v>
      </c>
      <c r="K41" s="110">
        <f>$I41-'Año 2014'!$I41</f>
        <v>28112</v>
      </c>
      <c r="L41" s="112">
        <f>$J41-'Año 2014'!$J41</f>
        <v>1228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190144</v>
      </c>
      <c r="D42" s="111">
        <v>7571</v>
      </c>
      <c r="E42" s="110">
        <v>194607</v>
      </c>
      <c r="F42" s="112">
        <v>7917</v>
      </c>
      <c r="G42" s="110">
        <v>199898</v>
      </c>
      <c r="H42" s="246">
        <v>8284</v>
      </c>
      <c r="I42" s="110">
        <v>204769</v>
      </c>
      <c r="J42" s="246">
        <v>8615</v>
      </c>
      <c r="K42" s="110">
        <f>$I42-'Año 2014'!$I42</f>
        <v>18720</v>
      </c>
      <c r="L42" s="112">
        <f>$J42-'Año 2014'!$J42</f>
        <v>1261</v>
      </c>
      <c r="M42" s="247"/>
    </row>
    <row r="43" spans="1:13" x14ac:dyDescent="0.2">
      <c r="A43" s="125">
        <v>39</v>
      </c>
      <c r="B43" s="135" t="s">
        <v>39</v>
      </c>
      <c r="C43" s="200">
        <v>235642</v>
      </c>
      <c r="D43" s="202">
        <v>39984</v>
      </c>
      <c r="E43" s="110">
        <v>243397</v>
      </c>
      <c r="F43" s="201">
        <v>43000</v>
      </c>
      <c r="G43" s="203">
        <v>252706</v>
      </c>
      <c r="H43" s="243">
        <v>45809</v>
      </c>
      <c r="I43" s="203">
        <v>260856</v>
      </c>
      <c r="J43" s="243">
        <v>48467</v>
      </c>
      <c r="K43" s="203">
        <f>$I43-'Año 2014'!$I43</f>
        <v>30525</v>
      </c>
      <c r="L43" s="201">
        <f>$J43-'Año 2014'!$J43</f>
        <v>9938</v>
      </c>
      <c r="M43" s="242"/>
    </row>
    <row r="44" spans="1:13" x14ac:dyDescent="0.2">
      <c r="A44" s="125">
        <v>40</v>
      </c>
      <c r="B44" s="135" t="s">
        <v>40</v>
      </c>
      <c r="C44" s="200">
        <v>22931</v>
      </c>
      <c r="D44" s="202">
        <v>2648</v>
      </c>
      <c r="E44" s="203">
        <v>23517</v>
      </c>
      <c r="F44" s="201">
        <v>2753</v>
      </c>
      <c r="G44" s="203">
        <v>24144</v>
      </c>
      <c r="H44" s="243">
        <v>2848</v>
      </c>
      <c r="I44" s="203">
        <v>24739</v>
      </c>
      <c r="J44" s="243">
        <v>2952</v>
      </c>
      <c r="K44" s="203">
        <f>$I44-'Año 2014'!$I44</f>
        <v>2440</v>
      </c>
      <c r="L44" s="201">
        <f>$J44-'Año 2014'!$J44</f>
        <v>408</v>
      </c>
      <c r="M44" s="242"/>
    </row>
    <row r="45" spans="1:13" ht="25.5" x14ac:dyDescent="0.2">
      <c r="A45" s="125">
        <v>41</v>
      </c>
      <c r="B45" s="135" t="s">
        <v>41</v>
      </c>
      <c r="C45" s="209">
        <v>432029</v>
      </c>
      <c r="D45" s="111">
        <v>15201</v>
      </c>
      <c r="E45" s="203">
        <v>447414</v>
      </c>
      <c r="F45" s="112">
        <v>15950</v>
      </c>
      <c r="G45" s="110">
        <v>462843</v>
      </c>
      <c r="H45" s="246">
        <v>16742</v>
      </c>
      <c r="I45" s="110">
        <v>478437</v>
      </c>
      <c r="J45" s="246">
        <v>17562</v>
      </c>
      <c r="K45" s="110">
        <f>$I45-'Año 2014'!$I45</f>
        <v>64426</v>
      </c>
      <c r="L45" s="112">
        <f>$J45-'Año 2014'!$J45</f>
        <v>3105</v>
      </c>
      <c r="M45" s="247"/>
    </row>
    <row r="46" spans="1:13" ht="25.5" x14ac:dyDescent="0.2">
      <c r="A46" s="125">
        <v>42</v>
      </c>
      <c r="B46" s="135" t="s">
        <v>42</v>
      </c>
      <c r="C46" s="209">
        <v>5689</v>
      </c>
      <c r="D46" s="111">
        <v>680</v>
      </c>
      <c r="E46" s="110">
        <v>5872</v>
      </c>
      <c r="F46" s="112">
        <v>706</v>
      </c>
      <c r="G46" s="110">
        <v>6058</v>
      </c>
      <c r="H46" s="246">
        <v>734</v>
      </c>
      <c r="I46" s="110">
        <v>6229</v>
      </c>
      <c r="J46" s="246">
        <v>774</v>
      </c>
      <c r="K46" s="110">
        <f>$I46-'Año 2014'!$I46</f>
        <v>700</v>
      </c>
      <c r="L46" s="112">
        <f>$J46-'Año 2014'!$J46</f>
        <v>112</v>
      </c>
      <c r="M46" s="247"/>
    </row>
    <row r="47" spans="1:13" ht="25.5" x14ac:dyDescent="0.2">
      <c r="A47" s="125">
        <v>43</v>
      </c>
      <c r="B47" s="135" t="s">
        <v>170</v>
      </c>
      <c r="C47" s="209">
        <v>9178</v>
      </c>
      <c r="D47" s="111">
        <v>1668</v>
      </c>
      <c r="E47" s="110">
        <v>9511</v>
      </c>
      <c r="F47" s="112">
        <v>1771</v>
      </c>
      <c r="G47" s="110">
        <v>9870</v>
      </c>
      <c r="H47" s="246">
        <v>1871</v>
      </c>
      <c r="I47" s="110">
        <v>10210</v>
      </c>
      <c r="J47" s="246">
        <v>1954</v>
      </c>
      <c r="K47" s="110">
        <f>$I47-'Año 2014'!$I47</f>
        <v>1422</v>
      </c>
      <c r="L47" s="112">
        <f>$J47-'Año 2014'!$J47</f>
        <v>365</v>
      </c>
      <c r="M47" s="247"/>
    </row>
    <row r="48" spans="1:13" x14ac:dyDescent="0.2">
      <c r="A48" s="125">
        <v>44</v>
      </c>
      <c r="B48" s="135" t="s">
        <v>173</v>
      </c>
      <c r="C48" s="200">
        <v>21941</v>
      </c>
      <c r="D48" s="202">
        <v>11134</v>
      </c>
      <c r="E48" s="110">
        <v>22584</v>
      </c>
      <c r="F48" s="201">
        <v>11675</v>
      </c>
      <c r="G48" s="203">
        <v>23303</v>
      </c>
      <c r="H48" s="243">
        <v>12122</v>
      </c>
      <c r="I48" s="203">
        <v>23965</v>
      </c>
      <c r="J48" s="243">
        <v>12554</v>
      </c>
      <c r="K48" s="203">
        <f>$I48-'Año 2014'!$I48</f>
        <v>2694</v>
      </c>
      <c r="L48" s="201">
        <f>$J48-'Año 2014'!$J48</f>
        <v>1835</v>
      </c>
      <c r="M48" s="242"/>
    </row>
    <row r="49" spans="1:13" x14ac:dyDescent="0.2">
      <c r="A49" s="125">
        <v>45</v>
      </c>
      <c r="B49" s="135" t="s">
        <v>43</v>
      </c>
      <c r="C49" s="200">
        <v>7129</v>
      </c>
      <c r="D49" s="202">
        <v>1113</v>
      </c>
      <c r="E49" s="203">
        <v>7340</v>
      </c>
      <c r="F49" s="201">
        <v>1156</v>
      </c>
      <c r="G49" s="203">
        <v>7607</v>
      </c>
      <c r="H49" s="243">
        <v>1199</v>
      </c>
      <c r="I49" s="203">
        <v>7862</v>
      </c>
      <c r="J49" s="243">
        <v>1250</v>
      </c>
      <c r="K49" s="203">
        <f>$I49-'Año 2014'!$I49</f>
        <v>1029</v>
      </c>
      <c r="L49" s="201">
        <f>$J49-'Año 2014'!$J49</f>
        <v>178</v>
      </c>
      <c r="M49" s="242"/>
    </row>
    <row r="50" spans="1:13" x14ac:dyDescent="0.2">
      <c r="A50" s="125">
        <v>46</v>
      </c>
      <c r="B50" s="135" t="s">
        <v>44</v>
      </c>
      <c r="C50" s="200">
        <v>3357000</v>
      </c>
      <c r="D50" s="202">
        <v>65565</v>
      </c>
      <c r="E50" s="203">
        <v>3436092</v>
      </c>
      <c r="F50" s="201">
        <v>66377</v>
      </c>
      <c r="G50" s="203">
        <v>3515025</v>
      </c>
      <c r="H50" s="243">
        <v>67153</v>
      </c>
      <c r="I50" s="203">
        <v>3591078</v>
      </c>
      <c r="J50" s="243">
        <v>67754</v>
      </c>
      <c r="K50" s="203">
        <f>$I50-'Año 2014'!$I50</f>
        <v>318918</v>
      </c>
      <c r="L50" s="201">
        <f>$J50-'Año 2014'!$J50</f>
        <v>3298</v>
      </c>
      <c r="M50" s="242"/>
    </row>
    <row r="51" spans="1:13" x14ac:dyDescent="0.2">
      <c r="A51" s="125">
        <v>47</v>
      </c>
      <c r="B51" s="135" t="s">
        <v>45</v>
      </c>
      <c r="C51" s="200">
        <v>245870</v>
      </c>
      <c r="D51" s="202">
        <v>9672</v>
      </c>
      <c r="E51" s="203">
        <v>256229</v>
      </c>
      <c r="F51" s="201">
        <v>10417</v>
      </c>
      <c r="G51" s="203">
        <v>266887</v>
      </c>
      <c r="H51" s="243">
        <v>11219</v>
      </c>
      <c r="I51" s="203">
        <v>276845</v>
      </c>
      <c r="J51" s="243">
        <v>12107</v>
      </c>
      <c r="K51" s="203">
        <f>$I51-'Año 2014'!$I51</f>
        <v>40238</v>
      </c>
      <c r="L51" s="201">
        <f>$J51-'Año 2014'!$J51</f>
        <v>3140</v>
      </c>
      <c r="M51" s="242"/>
    </row>
    <row r="52" spans="1:13" x14ac:dyDescent="0.2">
      <c r="A52" s="125">
        <v>48</v>
      </c>
      <c r="B52" s="135" t="s">
        <v>46</v>
      </c>
      <c r="C52" s="200">
        <v>11812</v>
      </c>
      <c r="D52" s="202">
        <v>871</v>
      </c>
      <c r="E52" s="203">
        <v>12140</v>
      </c>
      <c r="F52" s="201">
        <v>898</v>
      </c>
      <c r="G52" s="203">
        <v>12480</v>
      </c>
      <c r="H52" s="243">
        <v>932</v>
      </c>
      <c r="I52" s="203">
        <v>12824</v>
      </c>
      <c r="J52" s="243">
        <v>962</v>
      </c>
      <c r="K52" s="203">
        <f>$I52-'Año 2014'!$I52</f>
        <v>1474</v>
      </c>
      <c r="L52" s="201">
        <f>$J52-'Año 2014'!$J52</f>
        <v>125</v>
      </c>
      <c r="M52" s="242"/>
    </row>
    <row r="53" spans="1:13" ht="25.5" x14ac:dyDescent="0.2">
      <c r="A53" s="125">
        <v>49</v>
      </c>
      <c r="B53" s="135" t="s">
        <v>47</v>
      </c>
      <c r="C53" s="209">
        <v>99331</v>
      </c>
      <c r="D53" s="111">
        <v>1585</v>
      </c>
      <c r="E53" s="203">
        <v>103421</v>
      </c>
      <c r="F53" s="112">
        <v>1645</v>
      </c>
      <c r="G53" s="110">
        <v>107149</v>
      </c>
      <c r="H53" s="246">
        <v>1715</v>
      </c>
      <c r="I53" s="110">
        <v>111028</v>
      </c>
      <c r="J53" s="246">
        <v>1785</v>
      </c>
      <c r="K53" s="110">
        <f>$I53-'Año 2014'!$I53</f>
        <v>16464</v>
      </c>
      <c r="L53" s="112">
        <f>$J53-'Año 2014'!$J53</f>
        <v>253</v>
      </c>
      <c r="M53" s="247"/>
    </row>
    <row r="54" spans="1:13" x14ac:dyDescent="0.2">
      <c r="A54" s="125">
        <v>50</v>
      </c>
      <c r="B54" s="135" t="s">
        <v>48</v>
      </c>
      <c r="C54" s="200">
        <v>135963</v>
      </c>
      <c r="D54" s="202">
        <v>719</v>
      </c>
      <c r="E54" s="110">
        <v>140386</v>
      </c>
      <c r="F54" s="201">
        <v>745</v>
      </c>
      <c r="G54" s="203">
        <v>144527</v>
      </c>
      <c r="H54" s="243">
        <v>785</v>
      </c>
      <c r="I54" s="203">
        <v>148662</v>
      </c>
      <c r="J54" s="243">
        <v>823</v>
      </c>
      <c r="K54" s="203">
        <f>$I54-'Año 2014'!$I54</f>
        <v>17726</v>
      </c>
      <c r="L54" s="201">
        <f>$J54-'Año 2014'!$J54</f>
        <v>140</v>
      </c>
      <c r="M54" s="242"/>
    </row>
    <row r="55" spans="1:13" x14ac:dyDescent="0.2">
      <c r="A55" s="125">
        <v>51</v>
      </c>
      <c r="B55" s="135" t="s">
        <v>172</v>
      </c>
      <c r="C55" s="200">
        <v>545</v>
      </c>
      <c r="D55" s="202">
        <v>117</v>
      </c>
      <c r="E55" s="203">
        <v>551</v>
      </c>
      <c r="F55" s="201">
        <v>124</v>
      </c>
      <c r="G55" s="203">
        <v>562</v>
      </c>
      <c r="H55" s="243">
        <v>127</v>
      </c>
      <c r="I55" s="203">
        <v>565</v>
      </c>
      <c r="J55" s="243">
        <v>129</v>
      </c>
      <c r="K55" s="203">
        <f>$I55-'Año 2014'!$I55</f>
        <v>26</v>
      </c>
      <c r="L55" s="201">
        <f>$J55-'Año 2014'!$J55</f>
        <v>15</v>
      </c>
      <c r="M55" s="242"/>
    </row>
    <row r="56" spans="1:13" x14ac:dyDescent="0.2">
      <c r="A56" s="125">
        <v>52</v>
      </c>
      <c r="B56" s="135" t="s">
        <v>49</v>
      </c>
      <c r="C56" s="200">
        <v>45719</v>
      </c>
      <c r="D56" s="202">
        <v>9134</v>
      </c>
      <c r="E56" s="203">
        <v>46644</v>
      </c>
      <c r="F56" s="201">
        <v>9431</v>
      </c>
      <c r="G56" s="203">
        <v>47670</v>
      </c>
      <c r="H56" s="243">
        <v>9767</v>
      </c>
      <c r="I56" s="203">
        <v>48662</v>
      </c>
      <c r="J56" s="243">
        <v>10102</v>
      </c>
      <c r="K56" s="203">
        <f>$I56-'Año 2014'!$I56</f>
        <v>3841</v>
      </c>
      <c r="L56" s="201">
        <f>$J56-'Año 2014'!$J56</f>
        <v>1259</v>
      </c>
      <c r="M56" s="242"/>
    </row>
    <row r="57" spans="1:13" ht="25.5" x14ac:dyDescent="0.2">
      <c r="A57" s="125">
        <v>53</v>
      </c>
      <c r="B57" s="135" t="s">
        <v>50</v>
      </c>
      <c r="C57" s="209">
        <v>15989</v>
      </c>
      <c r="D57" s="111">
        <v>847</v>
      </c>
      <c r="E57" s="203">
        <v>16502</v>
      </c>
      <c r="F57" s="112">
        <v>874</v>
      </c>
      <c r="G57" s="110">
        <v>17029</v>
      </c>
      <c r="H57" s="246">
        <v>917</v>
      </c>
      <c r="I57" s="110">
        <v>17498</v>
      </c>
      <c r="J57" s="246">
        <v>958</v>
      </c>
      <c r="K57" s="110">
        <f>$I57-'Año 2014'!$I57</f>
        <v>1868</v>
      </c>
      <c r="L57" s="112">
        <f>$J57-'Año 2014'!$J57</f>
        <v>143</v>
      </c>
      <c r="M57" s="247"/>
    </row>
    <row r="58" spans="1:13" x14ac:dyDescent="0.2">
      <c r="A58" s="125">
        <v>54</v>
      </c>
      <c r="B58" s="135" t="s">
        <v>51</v>
      </c>
      <c r="C58" s="200">
        <v>485584</v>
      </c>
      <c r="D58" s="202">
        <v>1283</v>
      </c>
      <c r="E58" s="110">
        <v>500484</v>
      </c>
      <c r="F58" s="201">
        <v>1325</v>
      </c>
      <c r="G58" s="203">
        <v>515103</v>
      </c>
      <c r="H58" s="243">
        <v>1366</v>
      </c>
      <c r="I58" s="203">
        <v>529102</v>
      </c>
      <c r="J58" s="243">
        <v>1406</v>
      </c>
      <c r="K58" s="203">
        <f>$I58-'Año 2014'!$I58</f>
        <v>60916</v>
      </c>
      <c r="L58" s="201">
        <f>$J58-'Año 2014'!$J58</f>
        <v>157</v>
      </c>
      <c r="M58" s="242"/>
    </row>
    <row r="59" spans="1:13" x14ac:dyDescent="0.2">
      <c r="A59" s="125">
        <v>55</v>
      </c>
      <c r="B59" s="135" t="s">
        <v>52</v>
      </c>
      <c r="C59" s="200">
        <v>6514</v>
      </c>
      <c r="D59" s="202">
        <v>446</v>
      </c>
      <c r="E59" s="203">
        <v>6731</v>
      </c>
      <c r="F59" s="201">
        <v>461</v>
      </c>
      <c r="G59" s="203">
        <v>6959</v>
      </c>
      <c r="H59" s="243">
        <v>483</v>
      </c>
      <c r="I59" s="203">
        <v>7168</v>
      </c>
      <c r="J59" s="243">
        <v>502</v>
      </c>
      <c r="K59" s="203">
        <f>$I59-'Año 2014'!$I59</f>
        <v>862</v>
      </c>
      <c r="L59" s="201">
        <f>$J59-'Año 2014'!$J59</f>
        <v>70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187620</v>
      </c>
      <c r="D60" s="111">
        <v>11148</v>
      </c>
      <c r="E60" s="203">
        <v>195088</v>
      </c>
      <c r="F60" s="112">
        <v>11653</v>
      </c>
      <c r="G60" s="110">
        <v>203241</v>
      </c>
      <c r="H60" s="246">
        <v>12111</v>
      </c>
      <c r="I60" s="110">
        <v>211481</v>
      </c>
      <c r="J60" s="246">
        <v>12611</v>
      </c>
      <c r="K60" s="110">
        <f>$I60-'Año 2014'!$I60</f>
        <v>31027</v>
      </c>
      <c r="L60" s="112">
        <f>$J60-'Año 2014'!$J60</f>
        <v>1876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9266</v>
      </c>
      <c r="D61" s="217">
        <v>1164</v>
      </c>
      <c r="E61" s="110">
        <v>9728</v>
      </c>
      <c r="F61" s="216">
        <v>1194</v>
      </c>
      <c r="G61" s="218">
        <v>10191</v>
      </c>
      <c r="H61" s="249">
        <v>1213</v>
      </c>
      <c r="I61" s="218">
        <v>10651</v>
      </c>
      <c r="J61" s="249">
        <v>1234</v>
      </c>
      <c r="K61" s="218">
        <f>$I61-'Año 2014'!$I61</f>
        <v>1900</v>
      </c>
      <c r="L61" s="216">
        <f>$J61-'Año 2014'!$J61</f>
        <v>98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3080</v>
      </c>
      <c r="D62" s="217">
        <v>917</v>
      </c>
      <c r="E62" s="218">
        <v>3250</v>
      </c>
      <c r="F62" s="216">
        <v>1003</v>
      </c>
      <c r="G62" s="218">
        <v>3419</v>
      </c>
      <c r="H62" s="249">
        <v>1022</v>
      </c>
      <c r="I62" s="218">
        <v>3579</v>
      </c>
      <c r="J62" s="249">
        <v>1075</v>
      </c>
      <c r="K62" s="218">
        <f>$I62-'Año 2014'!$I62</f>
        <v>683</v>
      </c>
      <c r="L62" s="216">
        <f>$J62-'Año 2014'!$J62</f>
        <v>252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8348</v>
      </c>
      <c r="D63" s="217">
        <v>1385</v>
      </c>
      <c r="E63" s="218">
        <v>8789</v>
      </c>
      <c r="F63" s="216">
        <v>1407</v>
      </c>
      <c r="G63" s="218">
        <v>9181</v>
      </c>
      <c r="H63" s="249">
        <v>1434</v>
      </c>
      <c r="I63" s="218">
        <v>9590</v>
      </c>
      <c r="J63" s="249">
        <v>1458</v>
      </c>
      <c r="K63" s="218">
        <f>$I63-'Año 2014'!$I63</f>
        <v>1732</v>
      </c>
      <c r="L63" s="216">
        <f>$J63-'Año 2014'!$J63</f>
        <v>103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31920</v>
      </c>
      <c r="D64" s="217">
        <v>3843</v>
      </c>
      <c r="E64" s="218">
        <v>33212</v>
      </c>
      <c r="F64" s="216">
        <v>4106</v>
      </c>
      <c r="G64" s="218">
        <v>34628</v>
      </c>
      <c r="H64" s="249">
        <v>4420</v>
      </c>
      <c r="I64" s="218">
        <v>35864</v>
      </c>
      <c r="J64" s="249">
        <v>4685</v>
      </c>
      <c r="K64" s="218">
        <f>$I64-'Año 2014'!$I64</f>
        <v>5271</v>
      </c>
      <c r="L64" s="216">
        <f>$J64-'Año 2014'!$J64</f>
        <v>1102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131112</v>
      </c>
      <c r="D65" s="217">
        <v>24125</v>
      </c>
      <c r="E65" s="218">
        <v>137529</v>
      </c>
      <c r="F65" s="216">
        <v>25866</v>
      </c>
      <c r="G65" s="218">
        <v>144345</v>
      </c>
      <c r="H65" s="249">
        <v>27701</v>
      </c>
      <c r="I65" s="218">
        <v>150488</v>
      </c>
      <c r="J65" s="249">
        <v>29513</v>
      </c>
      <c r="K65" s="218">
        <f>$I65-'Año 2014'!$I65</f>
        <v>25075</v>
      </c>
      <c r="L65" s="216">
        <f>$J65-'Año 2014'!$J65</f>
        <v>6638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20047</v>
      </c>
      <c r="D66" s="217">
        <v>2699</v>
      </c>
      <c r="E66" s="218">
        <v>20756</v>
      </c>
      <c r="F66" s="216">
        <v>2815</v>
      </c>
      <c r="G66" s="218">
        <v>21646</v>
      </c>
      <c r="H66" s="249">
        <v>2936</v>
      </c>
      <c r="I66" s="218">
        <v>22344</v>
      </c>
      <c r="J66" s="249">
        <v>3052</v>
      </c>
      <c r="K66" s="218">
        <f>$I66-'Año 2014'!$I66</f>
        <v>3036</v>
      </c>
      <c r="L66" s="216">
        <f>$J66-'Año 2014'!$J66</f>
        <v>443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966</v>
      </c>
      <c r="D67" s="217">
        <v>388</v>
      </c>
      <c r="E67" s="218">
        <v>1012</v>
      </c>
      <c r="F67" s="216">
        <v>410</v>
      </c>
      <c r="G67" s="218">
        <v>1051</v>
      </c>
      <c r="H67" s="249">
        <v>445</v>
      </c>
      <c r="I67" s="218">
        <v>1096</v>
      </c>
      <c r="J67" s="249">
        <v>475</v>
      </c>
      <c r="K67" s="218">
        <f>$I67-'Año 2014'!$I67</f>
        <v>175</v>
      </c>
      <c r="L67" s="216">
        <f>$J67-'Año 2014'!$J67</f>
        <v>99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134029</v>
      </c>
      <c r="D68" s="217">
        <v>960</v>
      </c>
      <c r="E68" s="218">
        <v>142541</v>
      </c>
      <c r="F68" s="216">
        <v>1019</v>
      </c>
      <c r="G68" s="218">
        <v>150736</v>
      </c>
      <c r="H68" s="249">
        <v>1083</v>
      </c>
      <c r="I68" s="218">
        <v>158235</v>
      </c>
      <c r="J68" s="249">
        <v>1128</v>
      </c>
      <c r="K68" s="218">
        <f>$I68-'Año 2014'!$I68</f>
        <v>33412</v>
      </c>
      <c r="L68" s="216">
        <f>$J68-'Año 2014'!$J68</f>
        <v>207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427314</v>
      </c>
      <c r="D69" s="217">
        <v>2333</v>
      </c>
      <c r="E69" s="218">
        <v>453916</v>
      </c>
      <c r="F69" s="216">
        <v>2474</v>
      </c>
      <c r="G69" s="218">
        <v>480553</v>
      </c>
      <c r="H69" s="249">
        <v>2677</v>
      </c>
      <c r="I69" s="218">
        <v>506585</v>
      </c>
      <c r="J69" s="249">
        <v>2914</v>
      </c>
      <c r="K69" s="218">
        <f>$I69-'Año 2014'!$I69</f>
        <v>107545</v>
      </c>
      <c r="L69" s="216">
        <f>$J69-'Año 2014'!$J69</f>
        <v>724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672214</v>
      </c>
      <c r="D70" s="217">
        <v>49201</v>
      </c>
      <c r="E70" s="218">
        <v>707111</v>
      </c>
      <c r="F70" s="216">
        <v>53723</v>
      </c>
      <c r="G70" s="218">
        <v>742684</v>
      </c>
      <c r="H70" s="249">
        <v>58628</v>
      </c>
      <c r="I70" s="218">
        <v>776626</v>
      </c>
      <c r="J70" s="249">
        <v>62994</v>
      </c>
      <c r="K70" s="218">
        <f>$I70-'Año 2014'!$I70</f>
        <v>143548</v>
      </c>
      <c r="L70" s="216">
        <f>$J70-'Año 2014'!$J70</f>
        <v>18189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1119</v>
      </c>
      <c r="D71" s="217">
        <v>1034</v>
      </c>
      <c r="E71" s="218">
        <v>1166</v>
      </c>
      <c r="F71" s="216">
        <v>1071</v>
      </c>
      <c r="G71" s="218">
        <v>1206</v>
      </c>
      <c r="H71" s="249">
        <v>1116</v>
      </c>
      <c r="I71" s="218">
        <v>1249</v>
      </c>
      <c r="J71" s="249">
        <v>1176</v>
      </c>
      <c r="K71" s="218">
        <f>$I71-'Año 2014'!$I71</f>
        <v>177</v>
      </c>
      <c r="L71" s="216">
        <f>$J71-'Año 2014'!$J71</f>
        <v>177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1675</v>
      </c>
      <c r="D72" s="217">
        <v>604</v>
      </c>
      <c r="E72" s="218">
        <v>1737</v>
      </c>
      <c r="F72" s="216">
        <v>638</v>
      </c>
      <c r="G72" s="218">
        <v>1798</v>
      </c>
      <c r="H72" s="249">
        <v>675</v>
      </c>
      <c r="I72" s="218">
        <v>1853</v>
      </c>
      <c r="J72" s="249">
        <v>702</v>
      </c>
      <c r="K72" s="218">
        <f>$I72-'Año 2014'!$I72</f>
        <v>240</v>
      </c>
      <c r="L72" s="216">
        <f>$J72-'Año 2014'!$J72</f>
        <v>127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1968</v>
      </c>
      <c r="D73" s="217">
        <v>446</v>
      </c>
      <c r="E73" s="218">
        <v>2047</v>
      </c>
      <c r="F73" s="216">
        <v>464</v>
      </c>
      <c r="G73" s="218">
        <v>2133</v>
      </c>
      <c r="H73" s="249">
        <v>486</v>
      </c>
      <c r="I73" s="218">
        <v>2212</v>
      </c>
      <c r="J73" s="249">
        <v>515</v>
      </c>
      <c r="K73" s="218">
        <f>$I73-'Año 2014'!$I73</f>
        <v>334</v>
      </c>
      <c r="L73" s="216">
        <f>$J73-'Año 2014'!$J73</f>
        <v>82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6736</v>
      </c>
      <c r="D74" s="217">
        <v>1220</v>
      </c>
      <c r="E74" s="218">
        <v>7468</v>
      </c>
      <c r="F74" s="216">
        <v>1362</v>
      </c>
      <c r="G74" s="218">
        <v>8259</v>
      </c>
      <c r="H74" s="249">
        <v>1499</v>
      </c>
      <c r="I74" s="218">
        <v>9013</v>
      </c>
      <c r="J74" s="249">
        <v>1601</v>
      </c>
      <c r="K74" s="218">
        <f>$I74-'Año 2014'!$I74</f>
        <v>3107</v>
      </c>
      <c r="L74" s="216">
        <f>$J74-'Año 2014'!$J74</f>
        <v>510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1998</v>
      </c>
      <c r="D75" s="217">
        <v>311</v>
      </c>
      <c r="E75" s="218">
        <v>2225</v>
      </c>
      <c r="F75" s="216">
        <v>365</v>
      </c>
      <c r="G75" s="218">
        <v>2436</v>
      </c>
      <c r="H75" s="249">
        <v>409</v>
      </c>
      <c r="I75" s="218">
        <v>2665</v>
      </c>
      <c r="J75" s="249">
        <v>445</v>
      </c>
      <c r="K75" s="218">
        <f>$I75-'Año 2014'!$I75</f>
        <v>899</v>
      </c>
      <c r="L75" s="216">
        <f>$J75-'Año 2014'!$J75</f>
        <v>186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1682</v>
      </c>
      <c r="D76" s="217">
        <v>418</v>
      </c>
      <c r="E76" s="218">
        <v>1850</v>
      </c>
      <c r="F76" s="216">
        <v>466</v>
      </c>
      <c r="G76" s="218">
        <v>2017</v>
      </c>
      <c r="H76" s="249">
        <v>515</v>
      </c>
      <c r="I76" s="218">
        <v>2203</v>
      </c>
      <c r="J76" s="249">
        <v>557</v>
      </c>
      <c r="K76" s="218">
        <f>$I76-'Año 2014'!$I76</f>
        <v>744</v>
      </c>
      <c r="L76" s="216">
        <f>$J76-'Año 2014'!$J76</f>
        <v>177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133</v>
      </c>
      <c r="D77" s="217">
        <v>25</v>
      </c>
      <c r="E77" s="218">
        <v>165</v>
      </c>
      <c r="F77" s="216">
        <v>27</v>
      </c>
      <c r="G77" s="218">
        <v>201</v>
      </c>
      <c r="H77" s="249">
        <v>31</v>
      </c>
      <c r="I77" s="218">
        <v>225</v>
      </c>
      <c r="J77" s="249">
        <v>34</v>
      </c>
      <c r="K77" s="218">
        <f>$I77-'Año 2014'!$I77</f>
        <v>126</v>
      </c>
      <c r="L77" s="216">
        <f>$J77-'Año 2014'!$J77</f>
        <v>13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2261</v>
      </c>
      <c r="D78" s="217">
        <v>286</v>
      </c>
      <c r="E78" s="218">
        <v>2564</v>
      </c>
      <c r="F78" s="216">
        <v>319</v>
      </c>
      <c r="G78" s="218">
        <v>2839</v>
      </c>
      <c r="H78" s="249">
        <v>368</v>
      </c>
      <c r="I78" s="218">
        <v>3091</v>
      </c>
      <c r="J78" s="249">
        <v>419</v>
      </c>
      <c r="K78" s="218">
        <f>$I78-'Año 2014'!$I78</f>
        <v>1049</v>
      </c>
      <c r="L78" s="216">
        <f>$J78-'Año 2014'!$J78</f>
        <v>164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10965</v>
      </c>
      <c r="D79" s="217">
        <v>10206</v>
      </c>
      <c r="E79" s="218">
        <v>11635</v>
      </c>
      <c r="F79" s="216">
        <v>11004</v>
      </c>
      <c r="G79" s="218">
        <v>12258</v>
      </c>
      <c r="H79" s="249">
        <v>11851</v>
      </c>
      <c r="I79" s="218">
        <v>12850</v>
      </c>
      <c r="J79" s="249">
        <v>12566</v>
      </c>
      <c r="K79" s="218">
        <f>$I79-'Año 2014'!$I79</f>
        <v>2627</v>
      </c>
      <c r="L79" s="216">
        <f>$J79-'Año 2014'!$J79</f>
        <v>3077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212807</v>
      </c>
      <c r="D80" s="217">
        <v>40500</v>
      </c>
      <c r="E80" s="218">
        <v>232778</v>
      </c>
      <c r="F80" s="216">
        <v>44879</v>
      </c>
      <c r="G80" s="218">
        <v>253006</v>
      </c>
      <c r="H80" s="249">
        <v>49110</v>
      </c>
      <c r="I80" s="218">
        <v>272906</v>
      </c>
      <c r="J80" s="249">
        <v>52942</v>
      </c>
      <c r="K80" s="218">
        <f>$I80-'Año 2014'!$I80</f>
        <v>83376</v>
      </c>
      <c r="L80" s="216">
        <f>$J80-'Año 2014'!$J80</f>
        <v>16915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94</v>
      </c>
      <c r="D81" s="217">
        <v>38</v>
      </c>
      <c r="E81" s="218">
        <v>106</v>
      </c>
      <c r="F81" s="216">
        <v>50</v>
      </c>
      <c r="G81" s="218">
        <v>128</v>
      </c>
      <c r="H81" s="249">
        <v>57</v>
      </c>
      <c r="I81" s="218">
        <v>152</v>
      </c>
      <c r="J81" s="249">
        <v>67</v>
      </c>
      <c r="K81" s="218">
        <f>$I81-'Año 2014'!$I81</f>
        <v>82</v>
      </c>
      <c r="L81" s="216">
        <f>$J81-'Año 2014'!$J81</f>
        <v>38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5676</v>
      </c>
      <c r="D82" s="217">
        <v>1863</v>
      </c>
      <c r="E82" s="218">
        <v>5959</v>
      </c>
      <c r="F82" s="216">
        <v>1982</v>
      </c>
      <c r="G82" s="218">
        <v>6329</v>
      </c>
      <c r="H82" s="249">
        <v>2104</v>
      </c>
      <c r="I82" s="218">
        <v>6668</v>
      </c>
      <c r="J82" s="249">
        <v>2233</v>
      </c>
      <c r="K82" s="218">
        <f>$I82-'Año 2014'!$I82</f>
        <v>1378</v>
      </c>
      <c r="L82" s="216">
        <f>$J82-'Año 2014'!$J82</f>
        <v>496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1874</v>
      </c>
      <c r="D83" s="217">
        <v>186</v>
      </c>
      <c r="E83" s="218">
        <v>2005</v>
      </c>
      <c r="F83" s="216">
        <v>206</v>
      </c>
      <c r="G83" s="218">
        <v>2150</v>
      </c>
      <c r="H83" s="249">
        <v>221</v>
      </c>
      <c r="I83" s="218">
        <v>2309</v>
      </c>
      <c r="J83" s="249">
        <v>253</v>
      </c>
      <c r="K83" s="218">
        <f>$I83-'Año 2014'!$I83</f>
        <v>593</v>
      </c>
      <c r="L83" s="216">
        <f>$J83-'Año 2014'!$J83</f>
        <v>86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25183</v>
      </c>
      <c r="D84" s="217">
        <v>8419</v>
      </c>
      <c r="E84" s="218">
        <v>30288</v>
      </c>
      <c r="F84" s="216">
        <v>9884</v>
      </c>
      <c r="G84" s="218">
        <v>36162</v>
      </c>
      <c r="H84" s="249">
        <v>11376</v>
      </c>
      <c r="I84" s="218">
        <v>42071</v>
      </c>
      <c r="J84" s="249">
        <v>12990</v>
      </c>
      <c r="K84" s="218">
        <f>$I84-'Año 2014'!$I84</f>
        <v>21579</v>
      </c>
      <c r="L84" s="216">
        <f>$J84-'Año 2014'!$J84</f>
        <v>5849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$I85-'Año 2014'!$I85</f>
        <v>0</v>
      </c>
      <c r="L85" s="216">
        <f>$J85-'Año 2014'!$J85</f>
        <v>0</v>
      </c>
      <c r="M85" s="247"/>
    </row>
    <row r="86" spans="1:16" ht="13.5" thickBot="1" x14ac:dyDescent="0.25">
      <c r="A86" s="224"/>
      <c r="B86" s="186" t="s">
        <v>62</v>
      </c>
      <c r="C86" s="223">
        <f>SUM(C5:C85)</f>
        <v>22974962</v>
      </c>
      <c r="D86" s="221">
        <f t="shared" ref="D86:L86" si="0">SUM(D5:D85)</f>
        <v>1271030</v>
      </c>
      <c r="E86" s="220">
        <f t="shared" si="0"/>
        <v>23759847</v>
      </c>
      <c r="F86" s="222">
        <f t="shared" si="0"/>
        <v>1327707</v>
      </c>
      <c r="G86" s="223">
        <f t="shared" si="0"/>
        <v>24568548</v>
      </c>
      <c r="H86" s="221">
        <f t="shared" si="0"/>
        <v>1387788</v>
      </c>
      <c r="I86" s="223">
        <f t="shared" si="0"/>
        <v>25314952</v>
      </c>
      <c r="J86" s="251">
        <f t="shared" si="0"/>
        <v>1442276</v>
      </c>
      <c r="K86" s="223">
        <f>SUM(K5:K85)</f>
        <v>3096124</v>
      </c>
      <c r="L86" s="221">
        <f t="shared" si="0"/>
        <v>216630</v>
      </c>
      <c r="M86" s="252"/>
    </row>
    <row r="87" spans="1:16" x14ac:dyDescent="0.2">
      <c r="B87" s="122" t="s">
        <v>56</v>
      </c>
      <c r="E87" s="189"/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13.5" thickBot="1" x14ac:dyDescent="0.25">
      <c r="B90" s="409" t="s">
        <v>161</v>
      </c>
      <c r="C90" s="409"/>
      <c r="D90" s="409"/>
      <c r="E90" s="409"/>
      <c r="F90" s="409"/>
      <c r="G90" s="409"/>
      <c r="H90" s="409"/>
      <c r="I90" s="409"/>
      <c r="J90" s="409"/>
      <c r="K90" s="409"/>
      <c r="L90" s="409"/>
      <c r="O90" s="380" t="s">
        <v>67</v>
      </c>
      <c r="P90" s="381"/>
    </row>
    <row r="91" spans="1:16" x14ac:dyDescent="0.2">
      <c r="B91" s="409" t="s">
        <v>164</v>
      </c>
      <c r="C91" s="409"/>
      <c r="D91" s="409"/>
      <c r="E91" s="409"/>
      <c r="F91" s="409"/>
      <c r="G91" s="409"/>
      <c r="H91" s="409"/>
      <c r="I91" s="409"/>
      <c r="J91" s="409"/>
      <c r="K91" s="409"/>
      <c r="L91" s="409"/>
    </row>
    <row r="92" spans="1:16" x14ac:dyDescent="0.2">
      <c r="B92" s="409" t="s">
        <v>373</v>
      </c>
      <c r="C92" s="409"/>
      <c r="D92" s="409"/>
      <c r="E92" s="409"/>
      <c r="F92" s="409"/>
      <c r="G92" s="409"/>
      <c r="H92" s="409"/>
      <c r="I92" s="409"/>
      <c r="J92" s="409"/>
      <c r="K92" s="409"/>
      <c r="L92" s="409"/>
    </row>
    <row r="93" spans="1:16" x14ac:dyDescent="0.2">
      <c r="B93" s="254" t="s">
        <v>221</v>
      </c>
    </row>
    <row r="94" spans="1:16" x14ac:dyDescent="0.2">
      <c r="B94" s="409" t="s">
        <v>348</v>
      </c>
      <c r="C94" s="409"/>
      <c r="D94" s="409"/>
      <c r="E94" s="321"/>
      <c r="F94" s="321"/>
    </row>
    <row r="95" spans="1:16" x14ac:dyDescent="0.2">
      <c r="B95" s="254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7">
    <mergeCell ref="A1:D1"/>
    <mergeCell ref="A2:A4"/>
    <mergeCell ref="B2:B4"/>
    <mergeCell ref="C2:D2"/>
    <mergeCell ref="E2:F2"/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B90:L90"/>
    <mergeCell ref="B91:L91"/>
    <mergeCell ref="B92:L9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O5" sqref="O5:P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4" width="15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2" width="10.140625" style="122" customWidth="1"/>
    <col min="13" max="13" width="10.140625" style="366" customWidth="1"/>
    <col min="14" max="14" width="13.140625" style="366" bestFit="1" customWidth="1"/>
    <col min="15" max="16384" width="11.42578125" style="122"/>
  </cols>
  <sheetData>
    <row r="1" spans="1:19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365"/>
    </row>
    <row r="2" spans="1:19" ht="30" customHeight="1" thickBot="1" x14ac:dyDescent="0.25">
      <c r="A2" s="395"/>
      <c r="B2" s="389" t="s">
        <v>0</v>
      </c>
      <c r="C2" s="399" t="s">
        <v>402</v>
      </c>
      <c r="D2" s="398"/>
      <c r="E2" s="399" t="s">
        <v>386</v>
      </c>
      <c r="F2" s="398"/>
      <c r="G2" s="399" t="s">
        <v>391</v>
      </c>
      <c r="H2" s="398"/>
      <c r="I2" s="399" t="s">
        <v>394</v>
      </c>
      <c r="J2" s="398"/>
      <c r="K2" s="399" t="s">
        <v>398</v>
      </c>
      <c r="L2" s="398"/>
      <c r="M2" s="237"/>
    </row>
    <row r="3" spans="1:19" ht="13.5" thickBot="1" x14ac:dyDescent="0.25">
      <c r="A3" s="396"/>
      <c r="B3" s="390"/>
      <c r="C3" s="100" t="s">
        <v>54</v>
      </c>
      <c r="D3" s="236" t="s">
        <v>55</v>
      </c>
      <c r="E3" s="100"/>
      <c r="F3" s="236"/>
      <c r="G3" s="100"/>
      <c r="H3" s="236"/>
      <c r="I3" s="100"/>
      <c r="J3" s="236"/>
      <c r="K3" s="406" t="s">
        <v>54</v>
      </c>
      <c r="L3" s="407" t="s">
        <v>55</v>
      </c>
      <c r="M3" s="237"/>
      <c r="S3" s="191"/>
    </row>
    <row r="4" spans="1:19" ht="14.25" customHeight="1" thickBot="1" x14ac:dyDescent="0.25">
      <c r="A4" s="397"/>
      <c r="B4" s="391"/>
      <c r="C4" s="102">
        <v>42461</v>
      </c>
      <c r="D4" s="174">
        <v>42461</v>
      </c>
      <c r="E4" s="102"/>
      <c r="F4" s="174"/>
      <c r="G4" s="102"/>
      <c r="H4" s="174"/>
      <c r="I4" s="102"/>
      <c r="J4" s="174"/>
      <c r="K4" s="406"/>
      <c r="L4" s="407"/>
      <c r="M4" s="237"/>
    </row>
    <row r="5" spans="1:19" ht="13.5" thickBot="1" x14ac:dyDescent="0.25">
      <c r="A5" s="125">
        <v>1</v>
      </c>
      <c r="B5" s="370" t="s">
        <v>1</v>
      </c>
      <c r="C5" s="199">
        <v>39939</v>
      </c>
      <c r="D5" s="338">
        <v>3762</v>
      </c>
      <c r="E5" s="239"/>
      <c r="F5" s="240"/>
      <c r="G5" s="239"/>
      <c r="H5" s="241"/>
      <c r="I5" s="239"/>
      <c r="J5" s="241"/>
      <c r="K5" s="239">
        <f>$C5-'Año 2015'!$I5</f>
        <v>1061</v>
      </c>
      <c r="L5" s="240">
        <f>$D5-'Año 2015'!$J5</f>
        <v>89</v>
      </c>
      <c r="M5" s="367"/>
      <c r="N5" s="368"/>
      <c r="O5" s="380" t="s">
        <v>67</v>
      </c>
      <c r="P5" s="381"/>
    </row>
    <row r="6" spans="1:19" x14ac:dyDescent="0.2">
      <c r="A6" s="125">
        <v>2</v>
      </c>
      <c r="B6" s="371" t="s">
        <v>2</v>
      </c>
      <c r="C6" s="203">
        <v>74172</v>
      </c>
      <c r="D6" s="243">
        <v>4252</v>
      </c>
      <c r="E6" s="203"/>
      <c r="F6" s="201"/>
      <c r="G6" s="203"/>
      <c r="H6" s="243"/>
      <c r="I6" s="203"/>
      <c r="J6" s="243"/>
      <c r="K6" s="203">
        <f>$C6-'Año 2015'!$I6</f>
        <v>1683</v>
      </c>
      <c r="L6" s="201">
        <f>$D6-'Año 2015'!$J6</f>
        <v>117</v>
      </c>
      <c r="M6" s="367"/>
      <c r="N6" s="368"/>
    </row>
    <row r="7" spans="1:19" x14ac:dyDescent="0.2">
      <c r="A7" s="125">
        <v>3</v>
      </c>
      <c r="B7" s="371" t="s">
        <v>3</v>
      </c>
      <c r="C7" s="200">
        <v>3037937</v>
      </c>
      <c r="D7" s="202">
        <v>15878</v>
      </c>
      <c r="E7" s="203"/>
      <c r="F7" s="201"/>
      <c r="G7" s="203"/>
      <c r="H7" s="243"/>
      <c r="I7" s="203"/>
      <c r="J7" s="243"/>
      <c r="K7" s="203">
        <f>$C7-'Año 2015'!$I7</f>
        <v>160601</v>
      </c>
      <c r="L7" s="201">
        <f>$D7-'Año 2015'!$J7</f>
        <v>441</v>
      </c>
      <c r="M7" s="367"/>
      <c r="N7" s="368"/>
    </row>
    <row r="8" spans="1:19" x14ac:dyDescent="0.2">
      <c r="A8" s="125">
        <v>4</v>
      </c>
      <c r="B8" s="371" t="s">
        <v>4</v>
      </c>
      <c r="C8" s="200">
        <v>157720</v>
      </c>
      <c r="D8" s="202">
        <v>10111</v>
      </c>
      <c r="E8" s="203"/>
      <c r="F8" s="201"/>
      <c r="G8" s="203"/>
      <c r="H8" s="243"/>
      <c r="I8" s="203"/>
      <c r="J8" s="243"/>
      <c r="K8" s="203">
        <f>$C8-'Año 2015'!$I8</f>
        <v>4473</v>
      </c>
      <c r="L8" s="201">
        <f>$D8-'Año 2015'!$J8</f>
        <v>463</v>
      </c>
      <c r="M8" s="367"/>
      <c r="N8" s="368"/>
    </row>
    <row r="9" spans="1:19" x14ac:dyDescent="0.2">
      <c r="A9" s="125">
        <v>5</v>
      </c>
      <c r="B9" s="371" t="s">
        <v>5</v>
      </c>
      <c r="C9" s="200">
        <v>870326</v>
      </c>
      <c r="D9" s="202">
        <v>11850</v>
      </c>
      <c r="E9" s="203"/>
      <c r="F9" s="201"/>
      <c r="G9" s="203"/>
      <c r="H9" s="243"/>
      <c r="I9" s="203"/>
      <c r="J9" s="243"/>
      <c r="K9" s="203">
        <f>$C9-'Año 2015'!$I9</f>
        <v>23197</v>
      </c>
      <c r="L9" s="201">
        <f>$D9-'Año 2015'!$J9</f>
        <v>328</v>
      </c>
      <c r="M9" s="367"/>
      <c r="N9" s="368"/>
    </row>
    <row r="10" spans="1:19" x14ac:dyDescent="0.2">
      <c r="A10" s="125">
        <v>6</v>
      </c>
      <c r="B10" s="371" t="s">
        <v>6</v>
      </c>
      <c r="C10" s="200">
        <v>10520</v>
      </c>
      <c r="D10" s="202">
        <v>7154</v>
      </c>
      <c r="E10" s="203"/>
      <c r="F10" s="201"/>
      <c r="G10" s="203"/>
      <c r="H10" s="243"/>
      <c r="I10" s="203"/>
      <c r="J10" s="243"/>
      <c r="K10" s="203">
        <f>$C10-'Año 2015'!$I10</f>
        <v>219</v>
      </c>
      <c r="L10" s="201">
        <f>$D10-'Año 2015'!$J10</f>
        <v>104</v>
      </c>
      <c r="M10" s="367"/>
      <c r="N10" s="368"/>
    </row>
    <row r="11" spans="1:19" x14ac:dyDescent="0.2">
      <c r="A11" s="125">
        <v>7</v>
      </c>
      <c r="B11" s="371" t="s">
        <v>7</v>
      </c>
      <c r="C11" s="200">
        <v>1182046</v>
      </c>
      <c r="D11" s="202">
        <v>114484</v>
      </c>
      <c r="E11" s="203"/>
      <c r="F11" s="201"/>
      <c r="G11" s="203"/>
      <c r="H11" s="243"/>
      <c r="I11" s="203"/>
      <c r="J11" s="243"/>
      <c r="K11" s="203">
        <f>$C11-'Año 2015'!$I11</f>
        <v>25211</v>
      </c>
      <c r="L11" s="201">
        <f>$D11-'Año 2015'!$J11</f>
        <v>3136</v>
      </c>
      <c r="M11" s="367"/>
      <c r="N11" s="368"/>
    </row>
    <row r="12" spans="1:19" x14ac:dyDescent="0.2">
      <c r="A12" s="125">
        <v>8</v>
      </c>
      <c r="B12" s="371" t="s">
        <v>8</v>
      </c>
      <c r="C12" s="200">
        <v>113334</v>
      </c>
      <c r="D12" s="202">
        <v>27489</v>
      </c>
      <c r="E12" s="203"/>
      <c r="F12" s="201"/>
      <c r="G12" s="203"/>
      <c r="H12" s="243"/>
      <c r="I12" s="203"/>
      <c r="J12" s="243"/>
      <c r="K12" s="203">
        <f>$C12-'Año 2015'!$I12</f>
        <v>3096</v>
      </c>
      <c r="L12" s="201">
        <f>$D12-'Año 2015'!$J12</f>
        <v>894</v>
      </c>
      <c r="M12" s="367"/>
      <c r="N12" s="368"/>
    </row>
    <row r="13" spans="1:19" x14ac:dyDescent="0.2">
      <c r="A13" s="125">
        <v>9</v>
      </c>
      <c r="B13" s="371" t="s">
        <v>9</v>
      </c>
      <c r="C13" s="200">
        <v>8834</v>
      </c>
      <c r="D13" s="202">
        <v>376</v>
      </c>
      <c r="E13" s="203"/>
      <c r="F13" s="201"/>
      <c r="G13" s="203"/>
      <c r="H13" s="243"/>
      <c r="I13" s="203"/>
      <c r="J13" s="243"/>
      <c r="K13" s="203">
        <f>$C13-'Año 2015'!$I13</f>
        <v>225</v>
      </c>
      <c r="L13" s="201">
        <f>$D13-'Año 2015'!$J13</f>
        <v>11</v>
      </c>
      <c r="M13" s="367"/>
      <c r="N13" s="368"/>
    </row>
    <row r="14" spans="1:19" x14ac:dyDescent="0.2">
      <c r="A14" s="125">
        <v>10</v>
      </c>
      <c r="B14" s="371" t="s">
        <v>10</v>
      </c>
      <c r="C14" s="200">
        <v>6817</v>
      </c>
      <c r="D14" s="202">
        <v>1668</v>
      </c>
      <c r="E14" s="203"/>
      <c r="F14" s="201"/>
      <c r="G14" s="203"/>
      <c r="H14" s="243"/>
      <c r="I14" s="203"/>
      <c r="J14" s="243"/>
      <c r="K14" s="203">
        <f>$C14-'Año 2015'!$I14</f>
        <v>177</v>
      </c>
      <c r="L14" s="201">
        <f>$D14-'Año 2015'!$J14</f>
        <v>37</v>
      </c>
      <c r="M14" s="367"/>
      <c r="N14" s="368"/>
    </row>
    <row r="15" spans="1:19" x14ac:dyDescent="0.2">
      <c r="A15" s="125">
        <v>11</v>
      </c>
      <c r="B15" s="371" t="s">
        <v>11</v>
      </c>
      <c r="C15" s="200">
        <v>599537</v>
      </c>
      <c r="D15" s="202">
        <v>22718</v>
      </c>
      <c r="E15" s="203"/>
      <c r="F15" s="201"/>
      <c r="G15" s="203"/>
      <c r="H15" s="243"/>
      <c r="I15" s="203"/>
      <c r="J15" s="243"/>
      <c r="K15" s="203">
        <f>$C15-'Año 2015'!$I15</f>
        <v>16334</v>
      </c>
      <c r="L15" s="201">
        <f>$D15-'Año 2015'!$J15</f>
        <v>693</v>
      </c>
      <c r="M15" s="367"/>
      <c r="N15" s="368"/>
    </row>
    <row r="16" spans="1:19" ht="15" x14ac:dyDescent="0.2">
      <c r="A16" s="125">
        <v>12</v>
      </c>
      <c r="B16" s="371" t="s">
        <v>12</v>
      </c>
      <c r="C16" s="200">
        <v>24433</v>
      </c>
      <c r="D16" s="202">
        <v>1976</v>
      </c>
      <c r="E16" s="203"/>
      <c r="F16" s="201"/>
      <c r="G16" s="203"/>
      <c r="H16" s="243"/>
      <c r="I16" s="203"/>
      <c r="J16" s="243"/>
      <c r="K16" s="203">
        <f>$C16-'Año 2015'!$I16</f>
        <v>778</v>
      </c>
      <c r="L16" s="201">
        <f>$D16-'Año 2015'!$J16</f>
        <v>82</v>
      </c>
      <c r="M16" s="367"/>
      <c r="N16" s="368"/>
      <c r="P16" s="379"/>
      <c r="Q16" s="379"/>
    </row>
    <row r="17" spans="1:14" x14ac:dyDescent="0.2">
      <c r="A17" s="125">
        <v>13</v>
      </c>
      <c r="B17" s="371" t="s">
        <v>13</v>
      </c>
      <c r="C17" s="200">
        <v>4103</v>
      </c>
      <c r="D17" s="202">
        <v>579</v>
      </c>
      <c r="E17" s="203"/>
      <c r="F17" s="201"/>
      <c r="G17" s="203"/>
      <c r="H17" s="243"/>
      <c r="I17" s="203"/>
      <c r="J17" s="243"/>
      <c r="K17" s="203">
        <f>$C17-'Año 2015'!$I17</f>
        <v>104</v>
      </c>
      <c r="L17" s="201">
        <f>$D17-'Año 2015'!$J17</f>
        <v>20</v>
      </c>
      <c r="M17" s="367"/>
      <c r="N17" s="368"/>
    </row>
    <row r="18" spans="1:14" x14ac:dyDescent="0.2">
      <c r="A18" s="125">
        <v>14</v>
      </c>
      <c r="B18" s="371" t="s">
        <v>14</v>
      </c>
      <c r="C18" s="200">
        <v>11677</v>
      </c>
      <c r="D18" s="202">
        <v>1462</v>
      </c>
      <c r="E18" s="203"/>
      <c r="F18" s="201"/>
      <c r="G18" s="203"/>
      <c r="H18" s="243"/>
      <c r="I18" s="203"/>
      <c r="J18" s="243"/>
      <c r="K18" s="203">
        <f>$C18-'Año 2015'!$I18</f>
        <v>272</v>
      </c>
      <c r="L18" s="201">
        <f>$D18-'Año 2015'!$J18</f>
        <v>42</v>
      </c>
      <c r="M18" s="367"/>
      <c r="N18" s="368"/>
    </row>
    <row r="19" spans="1:14" x14ac:dyDescent="0.2">
      <c r="A19" s="125">
        <v>15</v>
      </c>
      <c r="B19" s="371" t="s">
        <v>15</v>
      </c>
      <c r="C19" s="200">
        <v>27774</v>
      </c>
      <c r="D19" s="202">
        <v>2937</v>
      </c>
      <c r="E19" s="203"/>
      <c r="F19" s="201"/>
      <c r="G19" s="203"/>
      <c r="H19" s="243"/>
      <c r="I19" s="203"/>
      <c r="J19" s="243"/>
      <c r="K19" s="203">
        <f>$C19-'Año 2015'!$I19</f>
        <v>642</v>
      </c>
      <c r="L19" s="201">
        <f>$D19-'Año 2015'!$J19</f>
        <v>84</v>
      </c>
      <c r="M19" s="367"/>
      <c r="N19" s="368"/>
    </row>
    <row r="20" spans="1:14" x14ac:dyDescent="0.2">
      <c r="A20" s="125">
        <v>16</v>
      </c>
      <c r="B20" s="371" t="s">
        <v>16</v>
      </c>
      <c r="C20" s="200">
        <v>16850</v>
      </c>
      <c r="D20" s="202">
        <v>3087</v>
      </c>
      <c r="E20" s="203"/>
      <c r="F20" s="201"/>
      <c r="G20" s="203"/>
      <c r="H20" s="243"/>
      <c r="I20" s="203"/>
      <c r="J20" s="243"/>
      <c r="K20" s="203">
        <f>$C20-'Año 2015'!$I20</f>
        <v>330</v>
      </c>
      <c r="L20" s="201">
        <f>$D20-'Año 2015'!$J20</f>
        <v>86</v>
      </c>
      <c r="M20" s="367"/>
      <c r="N20" s="368"/>
    </row>
    <row r="21" spans="1:14" x14ac:dyDescent="0.2">
      <c r="A21" s="125">
        <v>17</v>
      </c>
      <c r="B21" s="371" t="s">
        <v>17</v>
      </c>
      <c r="C21" s="200">
        <v>18306</v>
      </c>
      <c r="D21" s="202">
        <v>3458</v>
      </c>
      <c r="E21" s="203"/>
      <c r="F21" s="201"/>
      <c r="G21" s="203"/>
      <c r="H21" s="243"/>
      <c r="I21" s="203"/>
      <c r="J21" s="243"/>
      <c r="K21" s="203">
        <f>$C21-'Año 2015'!$I21</f>
        <v>503</v>
      </c>
      <c r="L21" s="201">
        <f>$D21-'Año 2015'!$J21</f>
        <v>111</v>
      </c>
      <c r="M21" s="367"/>
      <c r="N21" s="368"/>
    </row>
    <row r="22" spans="1:14" s="150" customFormat="1" x14ac:dyDescent="0.2">
      <c r="A22" s="125">
        <v>18</v>
      </c>
      <c r="B22" s="371" t="s">
        <v>18</v>
      </c>
      <c r="C22" s="209">
        <v>129604</v>
      </c>
      <c r="D22" s="111">
        <v>8981</v>
      </c>
      <c r="E22" s="110"/>
      <c r="F22" s="112"/>
      <c r="G22" s="110"/>
      <c r="H22" s="246"/>
      <c r="I22" s="110"/>
      <c r="J22" s="246"/>
      <c r="K22" s="110">
        <f>$C22-'Año 2015'!$I22</f>
        <v>12504</v>
      </c>
      <c r="L22" s="112">
        <f>$D22-'Año 2015'!$J22</f>
        <v>461</v>
      </c>
      <c r="M22" s="367"/>
      <c r="N22" s="368"/>
    </row>
    <row r="23" spans="1:14" x14ac:dyDescent="0.2">
      <c r="A23" s="125">
        <v>19</v>
      </c>
      <c r="B23" s="371" t="s">
        <v>19</v>
      </c>
      <c r="C23" s="200">
        <v>3293555</v>
      </c>
      <c r="D23" s="202">
        <v>126250</v>
      </c>
      <c r="E23" s="203"/>
      <c r="F23" s="201"/>
      <c r="G23" s="203"/>
      <c r="H23" s="243"/>
      <c r="I23" s="203"/>
      <c r="J23" s="243"/>
      <c r="K23" s="203">
        <f>$C23-'Año 2015'!$I23</f>
        <v>26757</v>
      </c>
      <c r="L23" s="201">
        <f>$D23-'Año 2015'!$J23</f>
        <v>3065</v>
      </c>
      <c r="M23" s="367"/>
      <c r="N23" s="368"/>
    </row>
    <row r="24" spans="1:14" x14ac:dyDescent="0.2">
      <c r="A24" s="125">
        <v>20</v>
      </c>
      <c r="B24" s="371" t="s">
        <v>20</v>
      </c>
      <c r="C24" s="200">
        <v>260305</v>
      </c>
      <c r="D24" s="202">
        <v>1090</v>
      </c>
      <c r="E24" s="203"/>
      <c r="F24" s="201"/>
      <c r="G24" s="203"/>
      <c r="H24" s="243"/>
      <c r="I24" s="203"/>
      <c r="J24" s="243"/>
      <c r="K24" s="203">
        <f>$C24-'Año 2015'!$I24</f>
        <v>4318</v>
      </c>
      <c r="L24" s="201">
        <f>$D24-'Año 2015'!$J24</f>
        <v>25</v>
      </c>
      <c r="M24" s="367"/>
      <c r="N24" s="368"/>
    </row>
    <row r="25" spans="1:14" x14ac:dyDescent="0.2">
      <c r="A25" s="125">
        <v>21</v>
      </c>
      <c r="B25" s="371" t="s">
        <v>21</v>
      </c>
      <c r="C25" s="200">
        <v>2708856</v>
      </c>
      <c r="D25" s="202">
        <v>235666</v>
      </c>
      <c r="E25" s="203"/>
      <c r="F25" s="201"/>
      <c r="G25" s="203"/>
      <c r="H25" s="243"/>
      <c r="I25" s="203"/>
      <c r="J25" s="243"/>
      <c r="K25" s="203">
        <f>$C25-'Año 2015'!$I25</f>
        <v>27925</v>
      </c>
      <c r="L25" s="201">
        <f>$D25-'Año 2015'!$J25</f>
        <v>5172</v>
      </c>
      <c r="M25" s="367"/>
      <c r="N25" s="368"/>
    </row>
    <row r="26" spans="1:14" x14ac:dyDescent="0.2">
      <c r="A26" s="125">
        <v>22</v>
      </c>
      <c r="B26" s="371" t="s">
        <v>22</v>
      </c>
      <c r="C26" s="200">
        <v>12893</v>
      </c>
      <c r="D26" s="202">
        <v>2555</v>
      </c>
      <c r="E26" s="203"/>
      <c r="F26" s="201"/>
      <c r="G26" s="203"/>
      <c r="H26" s="243"/>
      <c r="I26" s="203"/>
      <c r="J26" s="243"/>
      <c r="K26" s="203">
        <f>$C26-'Año 2015'!$I26</f>
        <v>608</v>
      </c>
      <c r="L26" s="201">
        <f>$D26-'Año 2015'!$J26</f>
        <v>118</v>
      </c>
      <c r="M26" s="367"/>
      <c r="N26" s="368"/>
    </row>
    <row r="27" spans="1:14" x14ac:dyDescent="0.2">
      <c r="A27" s="125">
        <v>23</v>
      </c>
      <c r="B27" s="371" t="s">
        <v>23</v>
      </c>
      <c r="C27" s="200">
        <v>994613</v>
      </c>
      <c r="D27" s="202">
        <v>148864</v>
      </c>
      <c r="E27" s="203"/>
      <c r="F27" s="201"/>
      <c r="G27" s="203"/>
      <c r="H27" s="243"/>
      <c r="I27" s="203"/>
      <c r="J27" s="243"/>
      <c r="K27" s="203">
        <f>$C27-'Año 2015'!$I27</f>
        <v>25589</v>
      </c>
      <c r="L27" s="201">
        <f>$D27-'Año 2015'!$J27</f>
        <v>5839</v>
      </c>
      <c r="M27" s="367"/>
      <c r="N27" s="368"/>
    </row>
    <row r="28" spans="1:14" x14ac:dyDescent="0.2">
      <c r="A28" s="125">
        <v>24</v>
      </c>
      <c r="B28" s="371" t="s">
        <v>24</v>
      </c>
      <c r="C28" s="200">
        <v>210208</v>
      </c>
      <c r="D28" s="202">
        <v>6742</v>
      </c>
      <c r="E28" s="203"/>
      <c r="F28" s="201"/>
      <c r="G28" s="203"/>
      <c r="H28" s="243"/>
      <c r="I28" s="203"/>
      <c r="J28" s="243"/>
      <c r="K28" s="203">
        <f>$C28-'Año 2015'!$I28</f>
        <v>4249</v>
      </c>
      <c r="L28" s="244">
        <f>$D28-'Año 2015'!$J28</f>
        <v>264</v>
      </c>
      <c r="M28" s="367"/>
      <c r="N28" s="368"/>
    </row>
    <row r="29" spans="1:14" x14ac:dyDescent="0.2">
      <c r="A29" s="125">
        <v>25</v>
      </c>
      <c r="B29" s="371" t="s">
        <v>25</v>
      </c>
      <c r="C29" s="200">
        <v>53337</v>
      </c>
      <c r="D29" s="202">
        <v>6028</v>
      </c>
      <c r="E29" s="203"/>
      <c r="F29" s="201"/>
      <c r="G29" s="203"/>
      <c r="H29" s="243"/>
      <c r="I29" s="203"/>
      <c r="J29" s="243"/>
      <c r="K29" s="203">
        <f>$C29-'Año 2015'!$I29</f>
        <v>1665</v>
      </c>
      <c r="L29" s="201">
        <f>$D29-'Año 2015'!$J29</f>
        <v>185</v>
      </c>
      <c r="M29" s="367"/>
      <c r="N29" s="368"/>
    </row>
    <row r="30" spans="1:14" ht="25.5" x14ac:dyDescent="0.2">
      <c r="A30" s="125">
        <v>26</v>
      </c>
      <c r="B30" s="371" t="s">
        <v>171</v>
      </c>
      <c r="C30" s="209">
        <v>200090</v>
      </c>
      <c r="D30" s="111">
        <v>17769</v>
      </c>
      <c r="E30" s="203"/>
      <c r="F30" s="112"/>
      <c r="G30" s="110"/>
      <c r="H30" s="246"/>
      <c r="I30" s="110"/>
      <c r="J30" s="246"/>
      <c r="K30" s="110">
        <f>$C30-'Año 2015'!$I30</f>
        <v>5357</v>
      </c>
      <c r="L30" s="201">
        <f>$D30-'Año 2015'!$J30</f>
        <v>622</v>
      </c>
      <c r="M30" s="367"/>
      <c r="N30" s="368"/>
    </row>
    <row r="31" spans="1:14" x14ac:dyDescent="0.2">
      <c r="A31" s="125">
        <v>27</v>
      </c>
      <c r="B31" s="371" t="s">
        <v>27</v>
      </c>
      <c r="C31" s="200">
        <v>133856</v>
      </c>
      <c r="D31" s="202">
        <v>1488</v>
      </c>
      <c r="E31" s="110"/>
      <c r="F31" s="201"/>
      <c r="G31" s="203"/>
      <c r="H31" s="243"/>
      <c r="I31" s="203"/>
      <c r="J31" s="243"/>
      <c r="K31" s="203">
        <f>$C31-'Año 2015'!$I31</f>
        <v>3664</v>
      </c>
      <c r="L31" s="201">
        <f>$D31-'Año 2015'!$J31</f>
        <v>49</v>
      </c>
      <c r="M31" s="367"/>
      <c r="N31" s="368"/>
    </row>
    <row r="32" spans="1:14" x14ac:dyDescent="0.2">
      <c r="A32" s="125">
        <v>28</v>
      </c>
      <c r="B32" s="371" t="s">
        <v>28</v>
      </c>
      <c r="C32" s="200">
        <v>37669</v>
      </c>
      <c r="D32" s="202">
        <v>5695</v>
      </c>
      <c r="E32" s="203"/>
      <c r="F32" s="201"/>
      <c r="G32" s="203"/>
      <c r="H32" s="243"/>
      <c r="I32" s="203"/>
      <c r="J32" s="243"/>
      <c r="K32" s="203">
        <f>$C32-'Año 2015'!$I32</f>
        <v>1046</v>
      </c>
      <c r="L32" s="201">
        <f>$D32-'Año 2015'!$J32</f>
        <v>151</v>
      </c>
      <c r="M32" s="367"/>
      <c r="N32" s="368"/>
    </row>
    <row r="33" spans="1:14" x14ac:dyDescent="0.2">
      <c r="A33" s="125">
        <v>29</v>
      </c>
      <c r="B33" s="371" t="s">
        <v>29</v>
      </c>
      <c r="C33" s="200">
        <v>1358713</v>
      </c>
      <c r="D33" s="202">
        <v>17309</v>
      </c>
      <c r="E33" s="203"/>
      <c r="F33" s="201"/>
      <c r="G33" s="203"/>
      <c r="H33" s="243"/>
      <c r="I33" s="203"/>
      <c r="J33" s="243"/>
      <c r="K33" s="203">
        <f>$C33-'Año 2015'!$I33</f>
        <v>46685</v>
      </c>
      <c r="L33" s="201">
        <f>$D33-'Año 2015'!$J33</f>
        <v>993</v>
      </c>
      <c r="M33" s="367"/>
      <c r="N33" s="368"/>
    </row>
    <row r="34" spans="1:14" x14ac:dyDescent="0.2">
      <c r="A34" s="125">
        <v>30</v>
      </c>
      <c r="B34" s="371" t="s">
        <v>30</v>
      </c>
      <c r="C34" s="200">
        <v>89496</v>
      </c>
      <c r="D34" s="202">
        <v>5315</v>
      </c>
      <c r="E34" s="203"/>
      <c r="F34" s="201"/>
      <c r="G34" s="203"/>
      <c r="H34" s="243"/>
      <c r="I34" s="203"/>
      <c r="J34" s="243"/>
      <c r="K34" s="203">
        <f>$C34-'Año 2015'!$I34</f>
        <v>2254</v>
      </c>
      <c r="L34" s="201">
        <f>$D34-'Año 2015'!$J34</f>
        <v>181</v>
      </c>
      <c r="M34" s="367"/>
      <c r="N34" s="368"/>
    </row>
    <row r="35" spans="1:14" x14ac:dyDescent="0.2">
      <c r="A35" s="125">
        <v>31</v>
      </c>
      <c r="B35" s="371" t="s">
        <v>31</v>
      </c>
      <c r="C35" s="200">
        <v>267081</v>
      </c>
      <c r="D35" s="202">
        <v>5682</v>
      </c>
      <c r="E35" s="203"/>
      <c r="F35" s="201"/>
      <c r="G35" s="203"/>
      <c r="H35" s="243"/>
      <c r="I35" s="203"/>
      <c r="J35" s="243"/>
      <c r="K35" s="203">
        <f>$C35-'Año 2015'!$I35</f>
        <v>6828</v>
      </c>
      <c r="L35" s="201">
        <f>$D35-'Año 2015'!$J35</f>
        <v>143</v>
      </c>
      <c r="M35" s="367"/>
      <c r="N35" s="368"/>
    </row>
    <row r="36" spans="1:14" x14ac:dyDescent="0.2">
      <c r="A36" s="125">
        <v>32</v>
      </c>
      <c r="B36" s="371" t="s">
        <v>32</v>
      </c>
      <c r="C36" s="200">
        <v>20732</v>
      </c>
      <c r="D36" s="202">
        <v>1949</v>
      </c>
      <c r="E36" s="203"/>
      <c r="F36" s="201"/>
      <c r="G36" s="203"/>
      <c r="H36" s="243"/>
      <c r="I36" s="203"/>
      <c r="J36" s="243"/>
      <c r="K36" s="203">
        <f>$C36-'Año 2015'!$I36</f>
        <v>687</v>
      </c>
      <c r="L36" s="201">
        <f>$D36-'Año 2015'!$J36</f>
        <v>77</v>
      </c>
      <c r="M36" s="367"/>
      <c r="N36" s="368"/>
    </row>
    <row r="37" spans="1:14" x14ac:dyDescent="0.2">
      <c r="A37" s="125">
        <v>33</v>
      </c>
      <c r="B37" s="371" t="s">
        <v>33</v>
      </c>
      <c r="C37" s="200">
        <v>5243</v>
      </c>
      <c r="D37" s="202">
        <v>394</v>
      </c>
      <c r="E37" s="203"/>
      <c r="F37" s="201"/>
      <c r="G37" s="203"/>
      <c r="H37" s="243"/>
      <c r="I37" s="203"/>
      <c r="J37" s="243"/>
      <c r="K37" s="203">
        <f>$C37-'Año 2015'!$I37</f>
        <v>123</v>
      </c>
      <c r="L37" s="201">
        <f>$D37-'Año 2015'!$J37</f>
        <v>24</v>
      </c>
      <c r="M37" s="367"/>
      <c r="N37" s="368"/>
    </row>
    <row r="38" spans="1:14" ht="15.75" customHeight="1" x14ac:dyDescent="0.2">
      <c r="A38" s="125">
        <v>34</v>
      </c>
      <c r="B38" s="371" t="s">
        <v>34</v>
      </c>
      <c r="C38" s="200">
        <v>1040229</v>
      </c>
      <c r="D38" s="202">
        <v>231464</v>
      </c>
      <c r="E38" s="203"/>
      <c r="F38" s="201"/>
      <c r="G38" s="203"/>
      <c r="H38" s="243"/>
      <c r="I38" s="203"/>
      <c r="J38" s="243"/>
      <c r="K38" s="203">
        <f>$C38-'Año 2015'!$I38</f>
        <v>13475</v>
      </c>
      <c r="L38" s="201">
        <f>$D38-'Año 2015'!$J38</f>
        <v>5859</v>
      </c>
      <c r="M38" s="367"/>
      <c r="N38" s="368"/>
    </row>
    <row r="39" spans="1:14" ht="25.5" customHeight="1" x14ac:dyDescent="0.2">
      <c r="A39" s="125">
        <v>35</v>
      </c>
      <c r="B39" s="371" t="s">
        <v>35</v>
      </c>
      <c r="C39" s="209">
        <v>64195</v>
      </c>
      <c r="D39" s="111">
        <v>7333</v>
      </c>
      <c r="E39" s="203"/>
      <c r="F39" s="112"/>
      <c r="G39" s="110"/>
      <c r="H39" s="246"/>
      <c r="I39" s="110"/>
      <c r="J39" s="246"/>
      <c r="K39" s="110">
        <f>$C39-'Año 2015'!$I39</f>
        <v>3167</v>
      </c>
      <c r="L39" s="112">
        <f>$D39-'Año 2015'!$J39</f>
        <v>517</v>
      </c>
      <c r="M39" s="367"/>
      <c r="N39" s="368"/>
    </row>
    <row r="40" spans="1:14" x14ac:dyDescent="0.2">
      <c r="A40" s="125">
        <v>36</v>
      </c>
      <c r="B40" s="371" t="s">
        <v>36</v>
      </c>
      <c r="C40" s="200">
        <v>465763</v>
      </c>
      <c r="D40" s="202">
        <v>1946</v>
      </c>
      <c r="E40" s="110"/>
      <c r="F40" s="201"/>
      <c r="G40" s="203"/>
      <c r="H40" s="243"/>
      <c r="I40" s="203"/>
      <c r="J40" s="243"/>
      <c r="K40" s="203">
        <f>$C40-'Año 2015'!$I40</f>
        <v>15135</v>
      </c>
      <c r="L40" s="201">
        <f>$D40-'Año 2015'!$J40</f>
        <v>94</v>
      </c>
      <c r="M40" s="367"/>
      <c r="N40" s="368"/>
    </row>
    <row r="41" spans="1:14" ht="12.75" customHeight="1" x14ac:dyDescent="0.2">
      <c r="A41" s="125">
        <v>37</v>
      </c>
      <c r="B41" s="371" t="s">
        <v>37</v>
      </c>
      <c r="C41" s="209">
        <v>205643</v>
      </c>
      <c r="D41" s="111">
        <v>9138</v>
      </c>
      <c r="E41" s="203"/>
      <c r="F41" s="112"/>
      <c r="G41" s="110"/>
      <c r="H41" s="246"/>
      <c r="I41" s="110"/>
      <c r="J41" s="246"/>
      <c r="K41" s="110">
        <f>$C41-'Año 2015'!$I41</f>
        <v>7017</v>
      </c>
      <c r="L41" s="112">
        <f>$D41-'Año 2015'!$J41</f>
        <v>341</v>
      </c>
      <c r="M41" s="367"/>
      <c r="N41" s="368"/>
    </row>
    <row r="42" spans="1:14" s="150" customFormat="1" ht="25.5" x14ac:dyDescent="0.2">
      <c r="A42" s="125">
        <v>38</v>
      </c>
      <c r="B42" s="371" t="s">
        <v>38</v>
      </c>
      <c r="C42" s="209">
        <v>208781</v>
      </c>
      <c r="D42" s="111">
        <v>8844</v>
      </c>
      <c r="E42" s="110"/>
      <c r="F42" s="112"/>
      <c r="G42" s="110"/>
      <c r="H42" s="246"/>
      <c r="I42" s="110"/>
      <c r="J42" s="246"/>
      <c r="K42" s="110">
        <f>$C42-'Año 2015'!$I42</f>
        <v>4012</v>
      </c>
      <c r="L42" s="112">
        <f>$D42-'Año 2015'!$J42</f>
        <v>229</v>
      </c>
      <c r="M42" s="367"/>
      <c r="N42" s="368"/>
    </row>
    <row r="43" spans="1:14" x14ac:dyDescent="0.2">
      <c r="A43" s="125">
        <v>39</v>
      </c>
      <c r="B43" s="371" t="s">
        <v>39</v>
      </c>
      <c r="C43" s="200">
        <v>266377</v>
      </c>
      <c r="D43" s="202">
        <v>50324</v>
      </c>
      <c r="E43" s="110"/>
      <c r="F43" s="201"/>
      <c r="G43" s="203"/>
      <c r="H43" s="243"/>
      <c r="I43" s="203"/>
      <c r="J43" s="243"/>
      <c r="K43" s="203">
        <f>$C43-'Año 2015'!$I43</f>
        <v>5521</v>
      </c>
      <c r="L43" s="201">
        <f>$D43-'Año 2015'!$J43</f>
        <v>1857</v>
      </c>
      <c r="M43" s="367"/>
      <c r="N43" s="368"/>
    </row>
    <row r="44" spans="1:14" x14ac:dyDescent="0.2">
      <c r="A44" s="125">
        <v>40</v>
      </c>
      <c r="B44" s="371" t="s">
        <v>40</v>
      </c>
      <c r="C44" s="200">
        <v>25373</v>
      </c>
      <c r="D44" s="202">
        <v>3066</v>
      </c>
      <c r="E44" s="203"/>
      <c r="F44" s="201"/>
      <c r="G44" s="203"/>
      <c r="H44" s="243"/>
      <c r="I44" s="203"/>
      <c r="J44" s="243"/>
      <c r="K44" s="203">
        <f>$C44-'Año 2015'!$I44</f>
        <v>634</v>
      </c>
      <c r="L44" s="201">
        <f>$D44-'Año 2015'!$J44</f>
        <v>114</v>
      </c>
      <c r="M44" s="367"/>
      <c r="N44" s="368"/>
    </row>
    <row r="45" spans="1:14" ht="25.5" x14ac:dyDescent="0.2">
      <c r="A45" s="125">
        <v>41</v>
      </c>
      <c r="B45" s="371" t="s">
        <v>41</v>
      </c>
      <c r="C45" s="209">
        <v>494691</v>
      </c>
      <c r="D45" s="111">
        <v>18394</v>
      </c>
      <c r="E45" s="203"/>
      <c r="F45" s="112"/>
      <c r="G45" s="110"/>
      <c r="H45" s="246"/>
      <c r="I45" s="110"/>
      <c r="J45" s="246"/>
      <c r="K45" s="110">
        <f>$C45-'Año 2015'!$I45</f>
        <v>16254</v>
      </c>
      <c r="L45" s="112">
        <f>$D45-'Año 2015'!$J45</f>
        <v>832</v>
      </c>
      <c r="M45" s="367"/>
      <c r="N45" s="368"/>
    </row>
    <row r="46" spans="1:14" ht="25.5" x14ac:dyDescent="0.2">
      <c r="A46" s="125">
        <v>42</v>
      </c>
      <c r="B46" s="371" t="s">
        <v>42</v>
      </c>
      <c r="C46" s="209">
        <v>6383</v>
      </c>
      <c r="D46" s="111">
        <v>810</v>
      </c>
      <c r="E46" s="110"/>
      <c r="F46" s="112"/>
      <c r="G46" s="110"/>
      <c r="H46" s="246"/>
      <c r="I46" s="110"/>
      <c r="J46" s="246"/>
      <c r="K46" s="110">
        <f>$C46-'Año 2015'!$I46</f>
        <v>154</v>
      </c>
      <c r="L46" s="112">
        <f>$D46-'Año 2015'!$J46</f>
        <v>36</v>
      </c>
      <c r="M46" s="367"/>
      <c r="N46" s="368"/>
    </row>
    <row r="47" spans="1:14" ht="25.5" x14ac:dyDescent="0.2">
      <c r="A47" s="125">
        <v>43</v>
      </c>
      <c r="B47" s="371" t="s">
        <v>170</v>
      </c>
      <c r="C47" s="209">
        <v>10553</v>
      </c>
      <c r="D47" s="111">
        <v>2054</v>
      </c>
      <c r="E47" s="110"/>
      <c r="F47" s="112"/>
      <c r="G47" s="110"/>
      <c r="H47" s="246"/>
      <c r="I47" s="110"/>
      <c r="J47" s="246"/>
      <c r="K47" s="110">
        <f>$C47-'Año 2015'!$I47</f>
        <v>343</v>
      </c>
      <c r="L47" s="112">
        <f>$D47-'Año 2015'!$J47</f>
        <v>100</v>
      </c>
      <c r="M47" s="367"/>
      <c r="N47" s="368"/>
    </row>
    <row r="48" spans="1:14" x14ac:dyDescent="0.2">
      <c r="A48" s="125">
        <v>44</v>
      </c>
      <c r="B48" s="371" t="s">
        <v>173</v>
      </c>
      <c r="C48" s="200">
        <v>24612</v>
      </c>
      <c r="D48" s="202">
        <v>12958</v>
      </c>
      <c r="E48" s="110"/>
      <c r="F48" s="201"/>
      <c r="G48" s="203"/>
      <c r="H48" s="243"/>
      <c r="I48" s="203"/>
      <c r="J48" s="243"/>
      <c r="K48" s="203">
        <f>$C48-'Año 2015'!$I48</f>
        <v>647</v>
      </c>
      <c r="L48" s="201">
        <f>$D48-'Año 2015'!$J48</f>
        <v>404</v>
      </c>
      <c r="M48" s="367"/>
      <c r="N48" s="368"/>
    </row>
    <row r="49" spans="1:14" x14ac:dyDescent="0.2">
      <c r="A49" s="125">
        <v>45</v>
      </c>
      <c r="B49" s="371" t="s">
        <v>43</v>
      </c>
      <c r="C49" s="200">
        <v>8156</v>
      </c>
      <c r="D49" s="202">
        <v>1304</v>
      </c>
      <c r="E49" s="203"/>
      <c r="F49" s="201"/>
      <c r="G49" s="203"/>
      <c r="H49" s="243"/>
      <c r="I49" s="203"/>
      <c r="J49" s="243"/>
      <c r="K49" s="203">
        <f>$C49-'Año 2015'!$I49</f>
        <v>294</v>
      </c>
      <c r="L49" s="201">
        <f>$D49-'Año 2015'!$J49</f>
        <v>54</v>
      </c>
      <c r="M49" s="367"/>
      <c r="N49" s="368"/>
    </row>
    <row r="50" spans="1:14" x14ac:dyDescent="0.2">
      <c r="A50" s="125">
        <v>46</v>
      </c>
      <c r="B50" s="371" t="s">
        <v>44</v>
      </c>
      <c r="C50" s="200">
        <v>3665461</v>
      </c>
      <c r="D50" s="202">
        <v>68443</v>
      </c>
      <c r="E50" s="203"/>
      <c r="F50" s="201"/>
      <c r="G50" s="203"/>
      <c r="H50" s="243"/>
      <c r="I50" s="203"/>
      <c r="J50" s="243"/>
      <c r="K50" s="203">
        <f>$C50-'Año 2015'!$I50</f>
        <v>74383</v>
      </c>
      <c r="L50" s="201">
        <f>$D50-'Año 2015'!$J50</f>
        <v>689</v>
      </c>
      <c r="M50" s="367"/>
      <c r="N50" s="368"/>
    </row>
    <row r="51" spans="1:14" x14ac:dyDescent="0.2">
      <c r="A51" s="125">
        <v>47</v>
      </c>
      <c r="B51" s="371" t="s">
        <v>45</v>
      </c>
      <c r="C51" s="200">
        <v>285917</v>
      </c>
      <c r="D51" s="202">
        <v>13035</v>
      </c>
      <c r="E51" s="203"/>
      <c r="F51" s="201"/>
      <c r="G51" s="203"/>
      <c r="H51" s="243"/>
      <c r="I51" s="203"/>
      <c r="J51" s="243"/>
      <c r="K51" s="203">
        <f>$C51-'Año 2015'!$I51</f>
        <v>9072</v>
      </c>
      <c r="L51" s="201">
        <f>$D51-'Año 2015'!$J51</f>
        <v>928</v>
      </c>
      <c r="M51" s="367"/>
      <c r="N51" s="368"/>
    </row>
    <row r="52" spans="1:14" x14ac:dyDescent="0.2">
      <c r="A52" s="125">
        <v>48</v>
      </c>
      <c r="B52" s="371" t="s">
        <v>46</v>
      </c>
      <c r="C52" s="200">
        <v>13260</v>
      </c>
      <c r="D52" s="202">
        <v>992</v>
      </c>
      <c r="E52" s="203"/>
      <c r="F52" s="201"/>
      <c r="G52" s="203"/>
      <c r="H52" s="243"/>
      <c r="I52" s="203"/>
      <c r="J52" s="243"/>
      <c r="K52" s="203">
        <f>$C52-'Año 2015'!$I52</f>
        <v>436</v>
      </c>
      <c r="L52" s="201">
        <f>$D52-'Año 2015'!$J52</f>
        <v>30</v>
      </c>
      <c r="M52" s="367"/>
      <c r="N52" s="368"/>
    </row>
    <row r="53" spans="1:14" ht="16.5" customHeight="1" x14ac:dyDescent="0.2">
      <c r="A53" s="125">
        <v>49</v>
      </c>
      <c r="B53" s="371" t="s">
        <v>47</v>
      </c>
      <c r="C53" s="209">
        <v>115083</v>
      </c>
      <c r="D53" s="111">
        <v>1862</v>
      </c>
      <c r="E53" s="203"/>
      <c r="F53" s="112"/>
      <c r="G53" s="110"/>
      <c r="H53" s="246"/>
      <c r="I53" s="110"/>
      <c r="J53" s="246"/>
      <c r="K53" s="110">
        <f>$C53-'Año 2015'!$I53</f>
        <v>4055</v>
      </c>
      <c r="L53" s="112">
        <f>$D53-'Año 2015'!$J53</f>
        <v>77</v>
      </c>
      <c r="M53" s="367"/>
      <c r="N53" s="368"/>
    </row>
    <row r="54" spans="1:14" x14ac:dyDescent="0.2">
      <c r="A54" s="125">
        <v>50</v>
      </c>
      <c r="B54" s="371" t="s">
        <v>48</v>
      </c>
      <c r="C54" s="200">
        <v>153592</v>
      </c>
      <c r="D54" s="202">
        <v>870</v>
      </c>
      <c r="E54" s="110"/>
      <c r="F54" s="201"/>
      <c r="G54" s="203"/>
      <c r="H54" s="243"/>
      <c r="I54" s="203"/>
      <c r="J54" s="243"/>
      <c r="K54" s="203">
        <f>$C54-'Año 2015'!$I54</f>
        <v>4930</v>
      </c>
      <c r="L54" s="201">
        <f>$D54-'Año 2015'!$J54</f>
        <v>47</v>
      </c>
      <c r="M54" s="367"/>
      <c r="N54" s="368"/>
    </row>
    <row r="55" spans="1:14" x14ac:dyDescent="0.2">
      <c r="A55" s="125">
        <v>51</v>
      </c>
      <c r="B55" s="371" t="s">
        <v>172</v>
      </c>
      <c r="C55" s="200">
        <v>572</v>
      </c>
      <c r="D55" s="202">
        <v>130</v>
      </c>
      <c r="E55" s="203"/>
      <c r="F55" s="201"/>
      <c r="G55" s="203"/>
      <c r="H55" s="243"/>
      <c r="I55" s="203"/>
      <c r="J55" s="243"/>
      <c r="K55" s="203">
        <f>$C55-'Año 2015'!$I55</f>
        <v>7</v>
      </c>
      <c r="L55" s="201">
        <f>$D55-'Año 2015'!$J55</f>
        <v>1</v>
      </c>
      <c r="M55" s="367"/>
      <c r="N55" s="368"/>
    </row>
    <row r="56" spans="1:14" x14ac:dyDescent="0.2">
      <c r="A56" s="125">
        <v>52</v>
      </c>
      <c r="B56" s="371" t="s">
        <v>49</v>
      </c>
      <c r="C56" s="200">
        <v>49566</v>
      </c>
      <c r="D56" s="202">
        <v>10452</v>
      </c>
      <c r="E56" s="203"/>
      <c r="F56" s="201"/>
      <c r="G56" s="203"/>
      <c r="H56" s="243"/>
      <c r="I56" s="203"/>
      <c r="J56" s="243"/>
      <c r="K56" s="203">
        <f>$C56-'Año 2015'!$I56</f>
        <v>904</v>
      </c>
      <c r="L56" s="201">
        <f>$D56-'Año 2015'!$J56</f>
        <v>350</v>
      </c>
      <c r="M56" s="367"/>
      <c r="N56" s="368"/>
    </row>
    <row r="57" spans="1:14" ht="25.5" x14ac:dyDescent="0.2">
      <c r="A57" s="125">
        <v>53</v>
      </c>
      <c r="B57" s="371" t="s">
        <v>50</v>
      </c>
      <c r="C57" s="209">
        <v>17805</v>
      </c>
      <c r="D57" s="111">
        <v>993</v>
      </c>
      <c r="E57" s="203"/>
      <c r="F57" s="112"/>
      <c r="G57" s="110"/>
      <c r="H57" s="246"/>
      <c r="I57" s="110"/>
      <c r="J57" s="246"/>
      <c r="K57" s="110">
        <f>$C57-'Año 2015'!$I57</f>
        <v>307</v>
      </c>
      <c r="L57" s="112">
        <f>$D57-'Año 2015'!$J57</f>
        <v>35</v>
      </c>
      <c r="M57" s="367"/>
      <c r="N57" s="368"/>
    </row>
    <row r="58" spans="1:14" x14ac:dyDescent="0.2">
      <c r="A58" s="125">
        <v>54</v>
      </c>
      <c r="B58" s="371" t="s">
        <v>51</v>
      </c>
      <c r="C58" s="200">
        <v>543592</v>
      </c>
      <c r="D58" s="202">
        <v>1450</v>
      </c>
      <c r="E58" s="110"/>
      <c r="F58" s="201"/>
      <c r="G58" s="203"/>
      <c r="H58" s="243"/>
      <c r="I58" s="203"/>
      <c r="J58" s="243"/>
      <c r="K58" s="203">
        <f>$C58-'Año 2015'!$I58</f>
        <v>14490</v>
      </c>
      <c r="L58" s="201">
        <f>$D58-'Año 2015'!$J58</f>
        <v>44</v>
      </c>
      <c r="M58" s="367"/>
      <c r="N58" s="368"/>
    </row>
    <row r="59" spans="1:14" x14ac:dyDescent="0.2">
      <c r="A59" s="125">
        <v>55</v>
      </c>
      <c r="B59" s="371" t="s">
        <v>52</v>
      </c>
      <c r="C59" s="200">
        <v>7342</v>
      </c>
      <c r="D59" s="202">
        <v>515</v>
      </c>
      <c r="E59" s="203"/>
      <c r="F59" s="201"/>
      <c r="G59" s="203"/>
      <c r="H59" s="243"/>
      <c r="I59" s="203"/>
      <c r="J59" s="243"/>
      <c r="K59" s="203">
        <f>$C59-'Año 2015'!$I59</f>
        <v>174</v>
      </c>
      <c r="L59" s="201">
        <f>$D59-'Año 2015'!$J59</f>
        <v>13</v>
      </c>
      <c r="M59" s="367"/>
      <c r="N59" s="368"/>
    </row>
    <row r="60" spans="1:14" ht="29.25" customHeight="1" x14ac:dyDescent="0.2">
      <c r="A60" s="125">
        <v>56</v>
      </c>
      <c r="B60" s="371" t="s">
        <v>53</v>
      </c>
      <c r="C60" s="209">
        <v>217847</v>
      </c>
      <c r="D60" s="111">
        <v>13080</v>
      </c>
      <c r="E60" s="203"/>
      <c r="F60" s="112"/>
      <c r="G60" s="110"/>
      <c r="H60" s="246"/>
      <c r="I60" s="110"/>
      <c r="J60" s="246"/>
      <c r="K60" s="110">
        <f>$C60-'Año 2015'!$I60</f>
        <v>6366</v>
      </c>
      <c r="L60" s="112">
        <f>$D60-'Año 2015'!$J60</f>
        <v>469</v>
      </c>
      <c r="M60" s="367"/>
      <c r="N60" s="368"/>
    </row>
    <row r="61" spans="1:14" ht="17.25" customHeight="1" x14ac:dyDescent="0.2">
      <c r="A61" s="125">
        <v>57</v>
      </c>
      <c r="B61" s="371" t="s">
        <v>197</v>
      </c>
      <c r="C61" s="215">
        <v>11121</v>
      </c>
      <c r="D61" s="217">
        <v>1274</v>
      </c>
      <c r="E61" s="110"/>
      <c r="F61" s="216"/>
      <c r="G61" s="218"/>
      <c r="H61" s="249"/>
      <c r="I61" s="218"/>
      <c r="J61" s="249"/>
      <c r="K61" s="218">
        <f>$C61-'Año 2015'!$I61</f>
        <v>470</v>
      </c>
      <c r="L61" s="216">
        <f>$D61-'Año 2015'!$J61</f>
        <v>40</v>
      </c>
      <c r="M61" s="367"/>
      <c r="N61" s="368"/>
    </row>
    <row r="62" spans="1:14" ht="17.25" customHeight="1" x14ac:dyDescent="0.2">
      <c r="A62" s="125">
        <v>58</v>
      </c>
      <c r="B62" s="371" t="s">
        <v>274</v>
      </c>
      <c r="C62" s="215">
        <v>3754</v>
      </c>
      <c r="D62" s="217">
        <v>1106</v>
      </c>
      <c r="E62" s="218"/>
      <c r="F62" s="216"/>
      <c r="G62" s="218"/>
      <c r="H62" s="249"/>
      <c r="I62" s="218"/>
      <c r="J62" s="249"/>
      <c r="K62" s="218">
        <f>$C62-'Año 2015'!$I62</f>
        <v>175</v>
      </c>
      <c r="L62" s="216">
        <f>$D62-'Año 2015'!$J62</f>
        <v>31</v>
      </c>
      <c r="M62" s="367"/>
      <c r="N62" s="368"/>
    </row>
    <row r="63" spans="1:14" ht="17.25" customHeight="1" x14ac:dyDescent="0.2">
      <c r="A63" s="125">
        <v>59</v>
      </c>
      <c r="B63" s="371" t="s">
        <v>276</v>
      </c>
      <c r="C63" s="215">
        <v>10003</v>
      </c>
      <c r="D63" s="217">
        <v>1498</v>
      </c>
      <c r="E63" s="218"/>
      <c r="F63" s="216"/>
      <c r="G63" s="218"/>
      <c r="H63" s="249"/>
      <c r="I63" s="218"/>
      <c r="J63" s="249"/>
      <c r="K63" s="218">
        <f>$C63-'Año 2015'!$I63</f>
        <v>413</v>
      </c>
      <c r="L63" s="216">
        <f>$D63-'Año 2015'!$J63</f>
        <v>40</v>
      </c>
      <c r="M63" s="367"/>
      <c r="N63" s="368"/>
    </row>
    <row r="64" spans="1:14" ht="17.25" customHeight="1" x14ac:dyDescent="0.2">
      <c r="A64" s="125">
        <v>60</v>
      </c>
      <c r="B64" s="371" t="s">
        <v>284</v>
      </c>
      <c r="C64" s="215">
        <v>37128</v>
      </c>
      <c r="D64" s="217">
        <v>4956</v>
      </c>
      <c r="E64" s="218"/>
      <c r="F64" s="216"/>
      <c r="G64" s="218"/>
      <c r="H64" s="249"/>
      <c r="I64" s="218"/>
      <c r="J64" s="249"/>
      <c r="K64" s="218">
        <f>$C64-'Año 2015'!$I64</f>
        <v>1264</v>
      </c>
      <c r="L64" s="216">
        <f>$D64-'Año 2015'!$J64</f>
        <v>271</v>
      </c>
      <c r="M64" s="367"/>
      <c r="N64" s="368"/>
    </row>
    <row r="65" spans="1:14" ht="17.25" customHeight="1" x14ac:dyDescent="0.2">
      <c r="A65" s="125">
        <v>61</v>
      </c>
      <c r="B65" s="371" t="s">
        <v>280</v>
      </c>
      <c r="C65" s="215">
        <v>156066</v>
      </c>
      <c r="D65" s="217">
        <v>31154</v>
      </c>
      <c r="E65" s="218"/>
      <c r="F65" s="216"/>
      <c r="G65" s="218"/>
      <c r="H65" s="249"/>
      <c r="I65" s="218"/>
      <c r="J65" s="249"/>
      <c r="K65" s="218">
        <f>$C65-'Año 2015'!$I65</f>
        <v>5578</v>
      </c>
      <c r="L65" s="216">
        <f>$D65-'Año 2015'!$J65</f>
        <v>1641</v>
      </c>
      <c r="M65" s="367"/>
      <c r="N65" s="368"/>
    </row>
    <row r="66" spans="1:14" ht="17.25" customHeight="1" x14ac:dyDescent="0.2">
      <c r="A66" s="125">
        <v>62</v>
      </c>
      <c r="B66" s="371" t="s">
        <v>283</v>
      </c>
      <c r="C66" s="215">
        <v>23098</v>
      </c>
      <c r="D66" s="217">
        <v>3164</v>
      </c>
      <c r="E66" s="218"/>
      <c r="F66" s="216"/>
      <c r="G66" s="218"/>
      <c r="H66" s="249"/>
      <c r="I66" s="218"/>
      <c r="J66" s="249"/>
      <c r="K66" s="218">
        <f>$C66-'Año 2015'!$I66</f>
        <v>754</v>
      </c>
      <c r="L66" s="216">
        <f>$D66-'Año 2015'!$J66</f>
        <v>112</v>
      </c>
      <c r="M66" s="367"/>
      <c r="N66" s="368"/>
    </row>
    <row r="67" spans="1:14" ht="17.25" customHeight="1" x14ac:dyDescent="0.2">
      <c r="A67" s="125">
        <v>63</v>
      </c>
      <c r="B67" s="371" t="s">
        <v>277</v>
      </c>
      <c r="C67" s="215">
        <v>1145</v>
      </c>
      <c r="D67" s="217">
        <v>491</v>
      </c>
      <c r="E67" s="218"/>
      <c r="F67" s="216"/>
      <c r="G67" s="218"/>
      <c r="H67" s="249"/>
      <c r="I67" s="218"/>
      <c r="J67" s="249"/>
      <c r="K67" s="218">
        <f>$C67-'Año 2015'!$I67</f>
        <v>49</v>
      </c>
      <c r="L67" s="216">
        <f>$D67-'Año 2015'!$J67</f>
        <v>16</v>
      </c>
      <c r="M67" s="367"/>
      <c r="N67" s="368"/>
    </row>
    <row r="68" spans="1:14" ht="17.25" customHeight="1" x14ac:dyDescent="0.2">
      <c r="A68" s="125">
        <v>64</v>
      </c>
      <c r="B68" s="371" t="s">
        <v>286</v>
      </c>
      <c r="C68" s="215">
        <v>166059</v>
      </c>
      <c r="D68" s="217">
        <v>1183</v>
      </c>
      <c r="E68" s="218"/>
      <c r="F68" s="216"/>
      <c r="G68" s="218"/>
      <c r="H68" s="249"/>
      <c r="I68" s="218"/>
      <c r="J68" s="249"/>
      <c r="K68" s="218">
        <f>$C68-'Año 2015'!$I68</f>
        <v>7824</v>
      </c>
      <c r="L68" s="216">
        <f>$D68-'Año 2015'!$J68</f>
        <v>55</v>
      </c>
      <c r="M68" s="367"/>
      <c r="N68" s="368"/>
    </row>
    <row r="69" spans="1:14" ht="17.25" customHeight="1" x14ac:dyDescent="0.2">
      <c r="A69" s="125">
        <v>65</v>
      </c>
      <c r="B69" s="371" t="s">
        <v>287</v>
      </c>
      <c r="C69" s="215">
        <v>531269</v>
      </c>
      <c r="D69" s="217">
        <v>3078</v>
      </c>
      <c r="E69" s="218"/>
      <c r="F69" s="216"/>
      <c r="G69" s="218"/>
      <c r="H69" s="249"/>
      <c r="I69" s="218"/>
      <c r="J69" s="249"/>
      <c r="K69" s="218">
        <f>$C69-'Año 2015'!$I69</f>
        <v>24684</v>
      </c>
      <c r="L69" s="216">
        <f>$D69-'Año 2015'!$J69</f>
        <v>164</v>
      </c>
      <c r="M69" s="367"/>
      <c r="N69" s="368"/>
    </row>
    <row r="70" spans="1:14" ht="17.25" customHeight="1" x14ac:dyDescent="0.2">
      <c r="A70" s="125">
        <v>66</v>
      </c>
      <c r="B70" s="371" t="s">
        <v>285</v>
      </c>
      <c r="C70" s="215">
        <v>811934</v>
      </c>
      <c r="D70" s="217">
        <v>67840</v>
      </c>
      <c r="E70" s="218"/>
      <c r="F70" s="216"/>
      <c r="G70" s="218"/>
      <c r="H70" s="249"/>
      <c r="I70" s="218"/>
      <c r="J70" s="249"/>
      <c r="K70" s="218">
        <f>$C70-'Año 2015'!$I70</f>
        <v>35308</v>
      </c>
      <c r="L70" s="216">
        <f>$D70-'Año 2015'!$J70</f>
        <v>4846</v>
      </c>
      <c r="M70" s="367"/>
      <c r="N70" s="368"/>
    </row>
    <row r="71" spans="1:14" ht="17.25" customHeight="1" x14ac:dyDescent="0.2">
      <c r="A71" s="125">
        <v>67</v>
      </c>
      <c r="B71" s="371" t="s">
        <v>278</v>
      </c>
      <c r="C71" s="215">
        <v>1297</v>
      </c>
      <c r="D71" s="217">
        <v>1217</v>
      </c>
      <c r="E71" s="218"/>
      <c r="F71" s="216"/>
      <c r="G71" s="218"/>
      <c r="H71" s="249"/>
      <c r="I71" s="218"/>
      <c r="J71" s="249"/>
      <c r="K71" s="218">
        <f>$C71-'Año 2015'!$I71</f>
        <v>48</v>
      </c>
      <c r="L71" s="216">
        <f>$D71-'Año 2015'!$J71</f>
        <v>41</v>
      </c>
      <c r="M71" s="367"/>
      <c r="N71" s="368"/>
    </row>
    <row r="72" spans="1:14" ht="17.25" customHeight="1" x14ac:dyDescent="0.2">
      <c r="A72" s="125">
        <v>68</v>
      </c>
      <c r="B72" s="371" t="s">
        <v>275</v>
      </c>
      <c r="C72" s="215">
        <v>1932</v>
      </c>
      <c r="D72" s="217">
        <v>732</v>
      </c>
      <c r="E72" s="218"/>
      <c r="F72" s="216"/>
      <c r="G72" s="218"/>
      <c r="H72" s="249"/>
      <c r="I72" s="218"/>
      <c r="J72" s="249"/>
      <c r="K72" s="218">
        <f>$C72-'Año 2015'!$I72</f>
        <v>79</v>
      </c>
      <c r="L72" s="216">
        <f>$D72-'Año 2015'!$J72</f>
        <v>30</v>
      </c>
      <c r="M72" s="367"/>
      <c r="N72" s="368"/>
    </row>
    <row r="73" spans="1:14" ht="17.25" customHeight="1" x14ac:dyDescent="0.2">
      <c r="A73" s="125">
        <v>69</v>
      </c>
      <c r="B73" s="371" t="s">
        <v>281</v>
      </c>
      <c r="C73" s="215">
        <v>2286</v>
      </c>
      <c r="D73" s="217">
        <v>542</v>
      </c>
      <c r="E73" s="218"/>
      <c r="F73" s="216"/>
      <c r="G73" s="218"/>
      <c r="H73" s="249"/>
      <c r="I73" s="218"/>
      <c r="J73" s="249"/>
      <c r="K73" s="218">
        <f>$C73-'Año 2015'!$I73</f>
        <v>74</v>
      </c>
      <c r="L73" s="216">
        <f>$D73-'Año 2015'!$J73</f>
        <v>27</v>
      </c>
      <c r="M73" s="367"/>
      <c r="N73" s="368"/>
    </row>
    <row r="74" spans="1:14" ht="17.25" customHeight="1" x14ac:dyDescent="0.2">
      <c r="A74" s="125">
        <v>70</v>
      </c>
      <c r="B74" s="371" t="s">
        <v>353</v>
      </c>
      <c r="C74" s="215">
        <v>9847</v>
      </c>
      <c r="D74" s="217">
        <v>1759</v>
      </c>
      <c r="E74" s="218"/>
      <c r="F74" s="216"/>
      <c r="G74" s="218"/>
      <c r="H74" s="249"/>
      <c r="I74" s="218"/>
      <c r="J74" s="249"/>
      <c r="K74" s="218">
        <f>$C74-'Año 2015'!$I74</f>
        <v>834</v>
      </c>
      <c r="L74" s="216">
        <f>$D74-'Año 2015'!$J74</f>
        <v>158</v>
      </c>
      <c r="M74" s="367"/>
      <c r="N74" s="368"/>
    </row>
    <row r="75" spans="1:14" ht="17.25" customHeight="1" x14ac:dyDescent="0.2">
      <c r="A75" s="125">
        <v>71</v>
      </c>
      <c r="B75" s="371" t="s">
        <v>354</v>
      </c>
      <c r="C75" s="215">
        <v>2903</v>
      </c>
      <c r="D75" s="217">
        <v>498</v>
      </c>
      <c r="E75" s="218"/>
      <c r="F75" s="216"/>
      <c r="G75" s="218"/>
      <c r="H75" s="249"/>
      <c r="I75" s="218"/>
      <c r="J75" s="249"/>
      <c r="K75" s="218">
        <f>$C75-'Año 2015'!$I75</f>
        <v>238</v>
      </c>
      <c r="L75" s="216">
        <f>$D75-'Año 2015'!$J75</f>
        <v>53</v>
      </c>
      <c r="M75" s="367"/>
      <c r="N75" s="368"/>
    </row>
    <row r="76" spans="1:14" ht="17.25" customHeight="1" x14ac:dyDescent="0.2">
      <c r="A76" s="125">
        <v>72</v>
      </c>
      <c r="B76" s="371" t="s">
        <v>355</v>
      </c>
      <c r="C76" s="215">
        <v>2388</v>
      </c>
      <c r="D76" s="217">
        <v>586</v>
      </c>
      <c r="E76" s="218"/>
      <c r="F76" s="216"/>
      <c r="G76" s="218"/>
      <c r="H76" s="249"/>
      <c r="I76" s="218"/>
      <c r="J76" s="249"/>
      <c r="K76" s="218">
        <f>$C76-'Año 2015'!$I76</f>
        <v>185</v>
      </c>
      <c r="L76" s="216">
        <f>$D76-'Año 2015'!$J76</f>
        <v>29</v>
      </c>
      <c r="M76" s="367"/>
      <c r="N76" s="368"/>
    </row>
    <row r="77" spans="1:14" ht="17.25" customHeight="1" x14ac:dyDescent="0.2">
      <c r="A77" s="125">
        <v>73</v>
      </c>
      <c r="B77" s="371" t="s">
        <v>356</v>
      </c>
      <c r="C77" s="215">
        <v>240</v>
      </c>
      <c r="D77" s="217">
        <v>37</v>
      </c>
      <c r="E77" s="218"/>
      <c r="F77" s="216"/>
      <c r="G77" s="218"/>
      <c r="H77" s="249"/>
      <c r="I77" s="218"/>
      <c r="J77" s="249"/>
      <c r="K77" s="218">
        <f>$C77-'Año 2015'!$I77</f>
        <v>15</v>
      </c>
      <c r="L77" s="216">
        <f>$D77-'Año 2015'!$J77</f>
        <v>3</v>
      </c>
      <c r="M77" s="367"/>
      <c r="N77" s="368"/>
    </row>
    <row r="78" spans="1:14" ht="28.5" customHeight="1" x14ac:dyDescent="0.2">
      <c r="A78" s="125">
        <v>74</v>
      </c>
      <c r="B78" s="371" t="s">
        <v>357</v>
      </c>
      <c r="C78" s="215">
        <v>3282</v>
      </c>
      <c r="D78" s="217">
        <v>460</v>
      </c>
      <c r="E78" s="218"/>
      <c r="F78" s="216"/>
      <c r="G78" s="218"/>
      <c r="H78" s="249"/>
      <c r="I78" s="218"/>
      <c r="J78" s="249"/>
      <c r="K78" s="218">
        <f>$C78-'Año 2015'!$I78</f>
        <v>191</v>
      </c>
      <c r="L78" s="216">
        <f>$D78-'Año 2015'!$J78</f>
        <v>41</v>
      </c>
      <c r="M78" s="367"/>
      <c r="N78" s="368"/>
    </row>
    <row r="79" spans="1:14" ht="17.25" customHeight="1" x14ac:dyDescent="0.2">
      <c r="A79" s="125">
        <v>75</v>
      </c>
      <c r="B79" s="371" t="s">
        <v>358</v>
      </c>
      <c r="C79" s="215">
        <v>13447</v>
      </c>
      <c r="D79" s="217">
        <v>13408</v>
      </c>
      <c r="E79" s="218"/>
      <c r="F79" s="216"/>
      <c r="G79" s="218"/>
      <c r="H79" s="249"/>
      <c r="I79" s="218"/>
      <c r="J79" s="249"/>
      <c r="K79" s="218">
        <f>$C79-'Año 2015'!$I79</f>
        <v>597</v>
      </c>
      <c r="L79" s="216">
        <f>$D79-'Año 2015'!$J79</f>
        <v>842</v>
      </c>
      <c r="M79" s="367"/>
      <c r="N79" s="368"/>
    </row>
    <row r="80" spans="1:14" ht="17.25" customHeight="1" x14ac:dyDescent="0.2">
      <c r="A80" s="125">
        <v>76</v>
      </c>
      <c r="B80" s="371" t="s">
        <v>359</v>
      </c>
      <c r="C80" s="215">
        <v>293760</v>
      </c>
      <c r="D80" s="217">
        <v>57067</v>
      </c>
      <c r="E80" s="218"/>
      <c r="F80" s="216"/>
      <c r="G80" s="218"/>
      <c r="H80" s="249"/>
      <c r="I80" s="218"/>
      <c r="J80" s="249"/>
      <c r="K80" s="218">
        <f>$C80-'Año 2015'!$I80</f>
        <v>20854</v>
      </c>
      <c r="L80" s="216">
        <f>$D80-'Año 2015'!$J80</f>
        <v>4125</v>
      </c>
      <c r="M80" s="367"/>
      <c r="N80" s="368"/>
    </row>
    <row r="81" spans="1:16" ht="17.25" customHeight="1" x14ac:dyDescent="0.2">
      <c r="A81" s="125">
        <v>77</v>
      </c>
      <c r="B81" s="371" t="s">
        <v>360</v>
      </c>
      <c r="C81" s="215">
        <v>174</v>
      </c>
      <c r="D81" s="217">
        <v>77</v>
      </c>
      <c r="E81" s="218"/>
      <c r="F81" s="216"/>
      <c r="G81" s="218"/>
      <c r="H81" s="249"/>
      <c r="I81" s="218"/>
      <c r="J81" s="249"/>
      <c r="K81" s="218">
        <f>$C81-'Año 2015'!$I81</f>
        <v>22</v>
      </c>
      <c r="L81" s="216">
        <f>$D81-'Año 2015'!$J81</f>
        <v>10</v>
      </c>
      <c r="M81" s="367"/>
      <c r="N81" s="368"/>
    </row>
    <row r="82" spans="1:16" ht="17.25" customHeight="1" x14ac:dyDescent="0.2">
      <c r="A82" s="125">
        <v>78</v>
      </c>
      <c r="B82" s="371" t="s">
        <v>361</v>
      </c>
      <c r="C82" s="215">
        <v>6988</v>
      </c>
      <c r="D82" s="217">
        <v>2371</v>
      </c>
      <c r="E82" s="218"/>
      <c r="F82" s="216"/>
      <c r="G82" s="218"/>
      <c r="H82" s="249"/>
      <c r="I82" s="218"/>
      <c r="J82" s="249"/>
      <c r="K82" s="218">
        <f>$C82-'Año 2015'!$I82</f>
        <v>320</v>
      </c>
      <c r="L82" s="216">
        <f>$D82-'Año 2015'!$J82</f>
        <v>138</v>
      </c>
      <c r="M82" s="367"/>
      <c r="N82" s="368"/>
    </row>
    <row r="83" spans="1:16" ht="29.25" customHeight="1" x14ac:dyDescent="0.2">
      <c r="A83" s="125">
        <v>79</v>
      </c>
      <c r="B83" s="371" t="s">
        <v>362</v>
      </c>
      <c r="C83" s="215">
        <v>2430</v>
      </c>
      <c r="D83" s="217">
        <v>273</v>
      </c>
      <c r="E83" s="218"/>
      <c r="F83" s="216"/>
      <c r="G83" s="218"/>
      <c r="H83" s="249"/>
      <c r="I83" s="218"/>
      <c r="J83" s="249"/>
      <c r="K83" s="218">
        <f>$C83-'Año 2015'!$I83</f>
        <v>121</v>
      </c>
      <c r="L83" s="216">
        <f>$D83-'Año 2015'!$J83</f>
        <v>20</v>
      </c>
      <c r="M83" s="367"/>
      <c r="N83" s="368"/>
    </row>
    <row r="84" spans="1:16" ht="17.25" customHeight="1" x14ac:dyDescent="0.2">
      <c r="A84" s="125">
        <v>80</v>
      </c>
      <c r="B84" s="371" t="s">
        <v>363</v>
      </c>
      <c r="C84" s="215">
        <v>47565</v>
      </c>
      <c r="D84" s="217">
        <v>14595</v>
      </c>
      <c r="E84" s="218"/>
      <c r="F84" s="216"/>
      <c r="G84" s="218"/>
      <c r="H84" s="249"/>
      <c r="I84" s="218"/>
      <c r="J84" s="249"/>
      <c r="K84" s="218">
        <f>$C84-'Año 2015'!$I84</f>
        <v>5494</v>
      </c>
      <c r="L84" s="216">
        <f>$D84-'Año 2015'!$J84</f>
        <v>1605</v>
      </c>
      <c r="M84" s="367"/>
      <c r="N84" s="368"/>
    </row>
    <row r="85" spans="1:16" ht="17.25" customHeight="1" thickBot="1" x14ac:dyDescent="0.25">
      <c r="A85" s="255">
        <v>0</v>
      </c>
      <c r="B85" s="372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$C85-'Año 2015'!$I85</f>
        <v>0</v>
      </c>
      <c r="L85" s="216">
        <f>$D85-'Año 2015'!$J85</f>
        <v>0</v>
      </c>
      <c r="M85" s="367"/>
      <c r="N85" s="368"/>
    </row>
    <row r="86" spans="1:16" ht="13.5" thickBot="1" x14ac:dyDescent="0.25">
      <c r="A86" s="224"/>
      <c r="B86" s="186" t="s">
        <v>62</v>
      </c>
      <c r="C86" s="223">
        <f>SUM(C5:C85)</f>
        <v>26011485</v>
      </c>
      <c r="D86" s="221">
        <f t="shared" ref="D86:L86" si="0">SUM(D5:D85)</f>
        <v>1493841</v>
      </c>
      <c r="E86" s="220">
        <f t="shared" si="0"/>
        <v>0</v>
      </c>
      <c r="F86" s="222">
        <f t="shared" si="0"/>
        <v>0</v>
      </c>
      <c r="G86" s="223">
        <f t="shared" si="0"/>
        <v>0</v>
      </c>
      <c r="H86" s="221">
        <f t="shared" si="0"/>
        <v>0</v>
      </c>
      <c r="I86" s="223">
        <f t="shared" si="0"/>
        <v>0</v>
      </c>
      <c r="J86" s="251">
        <f t="shared" si="0"/>
        <v>0</v>
      </c>
      <c r="K86" s="223">
        <f>SUM(K5:K85)</f>
        <v>696533</v>
      </c>
      <c r="L86" s="221">
        <f t="shared" si="0"/>
        <v>51565</v>
      </c>
      <c r="M86" s="367"/>
      <c r="N86" s="368"/>
    </row>
    <row r="87" spans="1:16" x14ac:dyDescent="0.2">
      <c r="B87" s="122" t="s">
        <v>56</v>
      </c>
      <c r="E87" s="189"/>
      <c r="M87" s="367"/>
      <c r="N87" s="368"/>
    </row>
    <row r="88" spans="1:16" x14ac:dyDescent="0.2">
      <c r="B88" s="119" t="s">
        <v>54</v>
      </c>
      <c r="M88" s="367"/>
      <c r="N88" s="368"/>
    </row>
    <row r="89" spans="1:16" ht="13.5" thickBot="1" x14ac:dyDescent="0.25">
      <c r="B89" s="119" t="s">
        <v>64</v>
      </c>
      <c r="E89" s="189"/>
      <c r="F89" s="189"/>
      <c r="M89" s="367"/>
      <c r="N89" s="368"/>
    </row>
    <row r="90" spans="1:16" ht="13.5" thickBot="1" x14ac:dyDescent="0.25">
      <c r="B90" s="409" t="s">
        <v>161</v>
      </c>
      <c r="C90" s="409"/>
      <c r="D90" s="409"/>
      <c r="E90" s="409"/>
      <c r="F90" s="409"/>
      <c r="G90" s="409"/>
      <c r="H90" s="409"/>
      <c r="I90" s="409"/>
      <c r="J90" s="409"/>
      <c r="K90" s="409"/>
      <c r="L90" s="409"/>
      <c r="M90" s="367"/>
      <c r="N90" s="368"/>
      <c r="O90" s="380" t="s">
        <v>67</v>
      </c>
      <c r="P90" s="381"/>
    </row>
    <row r="91" spans="1:16" x14ac:dyDescent="0.2">
      <c r="B91" s="409" t="s">
        <v>164</v>
      </c>
      <c r="C91" s="409"/>
      <c r="D91" s="409"/>
      <c r="E91" s="409"/>
      <c r="F91" s="409"/>
      <c r="G91" s="409"/>
      <c r="H91" s="409"/>
      <c r="I91" s="409"/>
      <c r="J91" s="409"/>
      <c r="K91" s="409"/>
      <c r="L91" s="409"/>
      <c r="M91" s="367"/>
      <c r="N91" s="368"/>
    </row>
    <row r="92" spans="1:16" x14ac:dyDescent="0.2">
      <c r="B92" s="409" t="s">
        <v>373</v>
      </c>
      <c r="C92" s="409"/>
      <c r="D92" s="409"/>
      <c r="E92" s="409"/>
      <c r="F92" s="409"/>
      <c r="G92" s="409"/>
      <c r="H92" s="409"/>
      <c r="I92" s="409"/>
      <c r="J92" s="409"/>
      <c r="K92" s="409"/>
      <c r="L92" s="409"/>
      <c r="M92" s="367"/>
      <c r="N92" s="368"/>
    </row>
    <row r="93" spans="1:16" x14ac:dyDescent="0.2">
      <c r="B93" s="254" t="s">
        <v>221</v>
      </c>
      <c r="M93" s="367"/>
      <c r="N93" s="368"/>
    </row>
    <row r="94" spans="1:16" x14ac:dyDescent="0.2">
      <c r="B94" s="364" t="s">
        <v>348</v>
      </c>
      <c r="C94" s="364"/>
      <c r="D94" s="364"/>
      <c r="E94" s="321"/>
      <c r="F94" s="321"/>
      <c r="M94" s="367"/>
      <c r="N94" s="368"/>
    </row>
    <row r="95" spans="1:16" x14ac:dyDescent="0.2">
      <c r="B95" s="254" t="s">
        <v>352</v>
      </c>
      <c r="M95" s="367"/>
      <c r="N95" s="368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369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369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369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369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369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369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369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369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369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369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369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369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369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369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369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369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369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369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369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369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369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369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369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369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369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369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369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369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369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369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369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369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369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369"/>
    </row>
  </sheetData>
  <mergeCells count="16">
    <mergeCell ref="O5:P5"/>
    <mergeCell ref="G2:H2"/>
    <mergeCell ref="I2:J2"/>
    <mergeCell ref="K2:L2"/>
    <mergeCell ref="K3:K4"/>
    <mergeCell ref="L3:L4"/>
    <mergeCell ref="A1:D1"/>
    <mergeCell ref="A2:A4"/>
    <mergeCell ref="B2:B4"/>
    <mergeCell ref="C2:D2"/>
    <mergeCell ref="E2:F2"/>
    <mergeCell ref="B90:L90"/>
    <mergeCell ref="O90:P90"/>
    <mergeCell ref="B91:L91"/>
    <mergeCell ref="B92:L92"/>
    <mergeCell ref="P16:Q16"/>
  </mergeCells>
  <conditionalFormatting sqref="M5:N86">
    <cfRule type="cellIs" dxfId="2" priority="1" operator="greaterThan">
      <formula>0.2</formula>
    </cfRule>
  </conditionalFormatting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Z94"/>
  <sheetViews>
    <sheetView showGridLines="0" zoomScale="75" zoomScaleNormal="75" workbookViewId="0">
      <pane xSplit="2" ySplit="3" topLeftCell="BN4" activePane="bottomRight" state="frozen"/>
      <selection pane="topRight" activeCell="C1" sqref="C1"/>
      <selection pane="bottomLeft" activeCell="A4" sqref="A4"/>
      <selection pane="bottomRight" activeCell="BX4" sqref="BX4:BY4"/>
    </sheetView>
  </sheetViews>
  <sheetFormatPr baseColWidth="10" defaultColWidth="11.42578125" defaultRowHeight="12.75" x14ac:dyDescent="0.2"/>
  <cols>
    <col min="1" max="1" width="4.7109375" style="122" customWidth="1"/>
    <col min="2" max="2" width="75.28515625" style="122" customWidth="1"/>
    <col min="3" max="3" width="15.140625" style="122" customWidth="1"/>
    <col min="4" max="4" width="11.7109375" style="122" customWidth="1"/>
    <col min="5" max="5" width="13.42578125" style="122" customWidth="1"/>
    <col min="6" max="6" width="13.5703125" style="122" customWidth="1"/>
    <col min="7" max="7" width="13.42578125" style="122" customWidth="1"/>
    <col min="8" max="8" width="11.85546875" style="122" customWidth="1"/>
    <col min="9" max="9" width="12.7109375" style="122" customWidth="1"/>
    <col min="10" max="10" width="13" style="122" customWidth="1"/>
    <col min="11" max="11" width="13.85546875" style="122" customWidth="1"/>
    <col min="12" max="12" width="12.140625" style="122" bestFit="1" customWidth="1"/>
    <col min="13" max="13" width="15.28515625" style="122" customWidth="1"/>
    <col min="14" max="14" width="12.42578125" style="122" bestFit="1" customWidth="1"/>
    <col min="15" max="15" width="12.85546875" style="122" customWidth="1"/>
    <col min="16" max="16" width="12.28515625" style="122" customWidth="1"/>
    <col min="17" max="17" width="16.7109375" style="122" customWidth="1"/>
    <col min="18" max="18" width="10.140625" style="122" customWidth="1"/>
    <col min="19" max="19" width="13.85546875" style="122" customWidth="1"/>
    <col min="20" max="20" width="12.28515625" style="122" bestFit="1" customWidth="1"/>
    <col min="21" max="21" width="16.42578125" style="122" customWidth="1"/>
    <col min="22" max="22" width="10.140625" style="122" customWidth="1"/>
    <col min="23" max="23" width="15.7109375" style="150" customWidth="1"/>
    <col min="24" max="24" width="10.140625" style="150" customWidth="1"/>
    <col min="25" max="25" width="15.85546875" style="150" customWidth="1"/>
    <col min="26" max="26" width="10.140625" style="150" customWidth="1"/>
    <col min="27" max="27" width="15.28515625" style="150" customWidth="1"/>
    <col min="28" max="28" width="10.5703125" style="150" customWidth="1"/>
    <col min="29" max="29" width="13.42578125" style="150" customWidth="1"/>
    <col min="30" max="34" width="13.28515625" style="150" customWidth="1"/>
    <col min="35" max="35" width="13.140625" style="150" customWidth="1"/>
    <col min="36" max="36" width="12.28515625" style="122" customWidth="1"/>
    <col min="37" max="37" width="13.140625" style="150" customWidth="1"/>
    <col min="38" max="38" width="12.28515625" style="122" customWidth="1"/>
    <col min="39" max="39" width="13.28515625" style="122" customWidth="1"/>
    <col min="40" max="40" width="16.140625" style="122" customWidth="1"/>
    <col min="41" max="41" width="14" style="122" customWidth="1"/>
    <col min="42" max="42" width="15.7109375" style="122" customWidth="1"/>
    <col min="43" max="43" width="12.85546875" style="122" customWidth="1"/>
    <col min="44" max="44" width="16.85546875" style="122" customWidth="1"/>
    <col min="45" max="45" width="15.140625" style="122" customWidth="1"/>
    <col min="46" max="46" width="15" style="122" customWidth="1"/>
    <col min="47" max="56" width="12.28515625" style="122" customWidth="1"/>
    <col min="57" max="57" width="15" style="122" customWidth="1"/>
    <col min="58" max="58" width="12.140625" style="122" bestFit="1" customWidth="1"/>
    <col min="59" max="59" width="13.7109375" style="122" customWidth="1"/>
    <col min="60" max="60" width="12.5703125" style="122" bestFit="1" customWidth="1"/>
    <col min="61" max="62" width="12.5703125" style="122" customWidth="1"/>
    <col min="63" max="63" width="12.5703125" style="122" bestFit="1" customWidth="1"/>
    <col min="64" max="64" width="13" style="122" customWidth="1"/>
    <col min="65" max="65" width="13.42578125" style="122" bestFit="1" customWidth="1"/>
    <col min="66" max="74" width="13" style="122" customWidth="1"/>
    <col min="75" max="16384" width="11.42578125" style="122"/>
  </cols>
  <sheetData>
    <row r="1" spans="1:78" ht="43.5" customHeight="1" thickBot="1" x14ac:dyDescent="0.25">
      <c r="A1" s="411"/>
      <c r="B1" s="413" t="s">
        <v>0</v>
      </c>
      <c r="C1" s="385" t="s">
        <v>167</v>
      </c>
      <c r="D1" s="386"/>
      <c r="E1" s="385" t="s">
        <v>166</v>
      </c>
      <c r="F1" s="398"/>
      <c r="G1" s="399" t="s">
        <v>296</v>
      </c>
      <c r="H1" s="398"/>
      <c r="I1" s="385" t="s">
        <v>168</v>
      </c>
      <c r="J1" s="398"/>
      <c r="K1" s="385" t="s">
        <v>169</v>
      </c>
      <c r="L1" s="398"/>
      <c r="M1" s="385" t="s">
        <v>174</v>
      </c>
      <c r="N1" s="398"/>
      <c r="O1" s="385" t="s">
        <v>175</v>
      </c>
      <c r="P1" s="398"/>
      <c r="Q1" s="385" t="s">
        <v>176</v>
      </c>
      <c r="R1" s="398"/>
      <c r="S1" s="385" t="s">
        <v>177</v>
      </c>
      <c r="T1" s="398"/>
      <c r="U1" s="399" t="s">
        <v>213</v>
      </c>
      <c r="V1" s="398"/>
      <c r="W1" s="385" t="s">
        <v>179</v>
      </c>
      <c r="X1" s="398"/>
      <c r="Y1" s="385" t="s">
        <v>180</v>
      </c>
      <c r="Z1" s="398"/>
      <c r="AA1" s="385" t="s">
        <v>181</v>
      </c>
      <c r="AB1" s="398"/>
      <c r="AC1" s="399" t="s">
        <v>196</v>
      </c>
      <c r="AD1" s="398"/>
      <c r="AE1" s="399" t="s">
        <v>229</v>
      </c>
      <c r="AF1" s="398"/>
      <c r="AG1" s="399" t="s">
        <v>237</v>
      </c>
      <c r="AH1" s="398"/>
      <c r="AI1" s="399" t="s">
        <v>238</v>
      </c>
      <c r="AJ1" s="398"/>
      <c r="AK1" s="399" t="s">
        <v>239</v>
      </c>
      <c r="AL1" s="398"/>
      <c r="AM1" s="399" t="s">
        <v>240</v>
      </c>
      <c r="AN1" s="410"/>
      <c r="AO1" s="399" t="s">
        <v>302</v>
      </c>
      <c r="AP1" s="410"/>
      <c r="AQ1" s="399" t="s">
        <v>303</v>
      </c>
      <c r="AR1" s="410"/>
      <c r="AS1" s="399" t="s">
        <v>330</v>
      </c>
      <c r="AT1" s="410"/>
      <c r="AU1" s="399" t="s">
        <v>335</v>
      </c>
      <c r="AV1" s="410"/>
      <c r="AW1" s="399" t="s">
        <v>337</v>
      </c>
      <c r="AX1" s="410"/>
      <c r="AY1" s="399" t="s">
        <v>344</v>
      </c>
      <c r="AZ1" s="410"/>
      <c r="BA1" s="399" t="s">
        <v>364</v>
      </c>
      <c r="BB1" s="410"/>
      <c r="BC1" s="399" t="s">
        <v>366</v>
      </c>
      <c r="BD1" s="410"/>
      <c r="BE1" s="399" t="s">
        <v>374</v>
      </c>
      <c r="BF1" s="410"/>
      <c r="BG1" s="399" t="s">
        <v>375</v>
      </c>
      <c r="BH1" s="410"/>
      <c r="BI1" s="399" t="s">
        <v>379</v>
      </c>
      <c r="BJ1" s="410"/>
      <c r="BK1" s="399" t="s">
        <v>380</v>
      </c>
      <c r="BL1" s="410"/>
      <c r="BM1" s="399" t="s">
        <v>385</v>
      </c>
      <c r="BN1" s="410"/>
      <c r="BO1" s="399" t="s">
        <v>388</v>
      </c>
      <c r="BP1" s="410"/>
      <c r="BQ1" s="399" t="s">
        <v>393</v>
      </c>
      <c r="BR1" s="410"/>
      <c r="BS1" s="399" t="s">
        <v>395</v>
      </c>
      <c r="BT1" s="410"/>
      <c r="BU1" s="399" t="s">
        <v>402</v>
      </c>
      <c r="BV1" s="398"/>
    </row>
    <row r="2" spans="1:78" x14ac:dyDescent="0.2">
      <c r="A2" s="411"/>
      <c r="B2" s="414"/>
      <c r="C2" s="100" t="s">
        <v>54</v>
      </c>
      <c r="D2" s="123" t="s">
        <v>55</v>
      </c>
      <c r="E2" s="100" t="s">
        <v>54</v>
      </c>
      <c r="F2" s="123" t="s">
        <v>55</v>
      </c>
      <c r="G2" s="100" t="s">
        <v>54</v>
      </c>
      <c r="H2" s="123" t="s">
        <v>55</v>
      </c>
      <c r="I2" s="100" t="s">
        <v>54</v>
      </c>
      <c r="J2" s="123" t="s">
        <v>55</v>
      </c>
      <c r="K2" s="100" t="s">
        <v>54</v>
      </c>
      <c r="L2" s="123" t="s">
        <v>55</v>
      </c>
      <c r="M2" s="173" t="s">
        <v>54</v>
      </c>
      <c r="N2" s="123" t="s">
        <v>55</v>
      </c>
      <c r="O2" s="173" t="s">
        <v>54</v>
      </c>
      <c r="P2" s="123" t="s">
        <v>55</v>
      </c>
      <c r="Q2" s="173" t="s">
        <v>54</v>
      </c>
      <c r="R2" s="123" t="s">
        <v>55</v>
      </c>
      <c r="S2" s="173" t="s">
        <v>54</v>
      </c>
      <c r="T2" s="123" t="s">
        <v>55</v>
      </c>
      <c r="U2" s="173" t="s">
        <v>54</v>
      </c>
      <c r="V2" s="123" t="s">
        <v>55</v>
      </c>
      <c r="W2" s="173" t="s">
        <v>54</v>
      </c>
      <c r="X2" s="123" t="s">
        <v>55</v>
      </c>
      <c r="Y2" s="173" t="s">
        <v>54</v>
      </c>
      <c r="Z2" s="123" t="s">
        <v>55</v>
      </c>
      <c r="AA2" s="173" t="s">
        <v>54</v>
      </c>
      <c r="AB2" s="123" t="s">
        <v>55</v>
      </c>
      <c r="AC2" s="173" t="s">
        <v>54</v>
      </c>
      <c r="AD2" s="123" t="s">
        <v>55</v>
      </c>
      <c r="AE2" s="173" t="s">
        <v>54</v>
      </c>
      <c r="AF2" s="123" t="s">
        <v>55</v>
      </c>
      <c r="AG2" s="173" t="s">
        <v>54</v>
      </c>
      <c r="AH2" s="123" t="s">
        <v>55</v>
      </c>
      <c r="AI2" s="100" t="s">
        <v>54</v>
      </c>
      <c r="AJ2" s="123" t="s">
        <v>55</v>
      </c>
      <c r="AK2" s="100" t="s">
        <v>54</v>
      </c>
      <c r="AL2" s="123" t="s">
        <v>55</v>
      </c>
      <c r="AM2" s="100" t="s">
        <v>54</v>
      </c>
      <c r="AN2" s="123" t="s">
        <v>55</v>
      </c>
      <c r="AO2" s="100" t="s">
        <v>54</v>
      </c>
      <c r="AP2" s="123" t="s">
        <v>55</v>
      </c>
      <c r="AQ2" s="100" t="s">
        <v>54</v>
      </c>
      <c r="AR2" s="123" t="s">
        <v>55</v>
      </c>
      <c r="AS2" s="100" t="s">
        <v>54</v>
      </c>
      <c r="AT2" s="123" t="s">
        <v>55</v>
      </c>
      <c r="AU2" s="100" t="s">
        <v>54</v>
      </c>
      <c r="AV2" s="123" t="s">
        <v>55</v>
      </c>
      <c r="AW2" s="100" t="s">
        <v>54</v>
      </c>
      <c r="AX2" s="123" t="s">
        <v>55</v>
      </c>
      <c r="AY2" s="100" t="s">
        <v>54</v>
      </c>
      <c r="AZ2" s="123" t="s">
        <v>55</v>
      </c>
      <c r="BA2" s="100" t="s">
        <v>54</v>
      </c>
      <c r="BB2" s="123" t="s">
        <v>55</v>
      </c>
      <c r="BC2" s="100" t="s">
        <v>54</v>
      </c>
      <c r="BD2" s="123" t="s">
        <v>55</v>
      </c>
      <c r="BE2" s="100" t="s">
        <v>54</v>
      </c>
      <c r="BF2" s="123" t="s">
        <v>55</v>
      </c>
      <c r="BG2" s="100" t="s">
        <v>54</v>
      </c>
      <c r="BH2" s="123" t="s">
        <v>55</v>
      </c>
      <c r="BI2" s="100" t="s">
        <v>54</v>
      </c>
      <c r="BJ2" s="123" t="s">
        <v>55</v>
      </c>
      <c r="BK2" s="100" t="s">
        <v>54</v>
      </c>
      <c r="BL2" s="123" t="s">
        <v>55</v>
      </c>
      <c r="BM2" s="100" t="s">
        <v>54</v>
      </c>
      <c r="BN2" s="123" t="s">
        <v>55</v>
      </c>
      <c r="BO2" s="100" t="s">
        <v>54</v>
      </c>
      <c r="BP2" s="123" t="s">
        <v>55</v>
      </c>
      <c r="BQ2" s="100" t="s">
        <v>54</v>
      </c>
      <c r="BR2" s="123" t="s">
        <v>55</v>
      </c>
      <c r="BS2" s="100" t="s">
        <v>54</v>
      </c>
      <c r="BT2" s="123" t="s">
        <v>55</v>
      </c>
      <c r="BU2" s="100" t="s">
        <v>54</v>
      </c>
      <c r="BV2" s="236" t="s">
        <v>55</v>
      </c>
      <c r="BZ2" s="191"/>
    </row>
    <row r="3" spans="1:78" ht="14.25" customHeight="1" thickBot="1" x14ac:dyDescent="0.25">
      <c r="A3" s="412"/>
      <c r="B3" s="415"/>
      <c r="C3" s="102">
        <v>38717</v>
      </c>
      <c r="D3" s="124">
        <v>38717</v>
      </c>
      <c r="E3" s="102">
        <v>38892</v>
      </c>
      <c r="F3" s="124">
        <v>38898</v>
      </c>
      <c r="G3" s="102">
        <v>39082</v>
      </c>
      <c r="H3" s="124">
        <v>39080</v>
      </c>
      <c r="I3" s="102">
        <v>39271</v>
      </c>
      <c r="J3" s="124">
        <v>39264</v>
      </c>
      <c r="K3" s="102">
        <v>39446</v>
      </c>
      <c r="L3" s="124">
        <v>39446</v>
      </c>
      <c r="M3" s="174">
        <v>39628</v>
      </c>
      <c r="N3" s="124">
        <v>39628</v>
      </c>
      <c r="O3" s="174">
        <v>39817</v>
      </c>
      <c r="P3" s="124">
        <v>39817</v>
      </c>
      <c r="Q3" s="174">
        <v>39901</v>
      </c>
      <c r="R3" s="174">
        <v>39901</v>
      </c>
      <c r="S3" s="174">
        <v>39992</v>
      </c>
      <c r="T3" s="174">
        <v>39992</v>
      </c>
      <c r="U3" s="174">
        <v>40083</v>
      </c>
      <c r="V3" s="174">
        <v>40083</v>
      </c>
      <c r="W3" s="174">
        <v>40174</v>
      </c>
      <c r="X3" s="174">
        <v>40174</v>
      </c>
      <c r="Y3" s="174">
        <v>40265</v>
      </c>
      <c r="Z3" s="174">
        <v>40265</v>
      </c>
      <c r="AA3" s="174">
        <v>40356</v>
      </c>
      <c r="AB3" s="174">
        <v>40357</v>
      </c>
      <c r="AC3" s="174">
        <v>40448</v>
      </c>
      <c r="AD3" s="174">
        <v>40448</v>
      </c>
      <c r="AE3" s="102">
        <v>40545</v>
      </c>
      <c r="AF3" s="174">
        <v>40545</v>
      </c>
      <c r="AG3" s="102">
        <v>40629</v>
      </c>
      <c r="AH3" s="174">
        <v>40629</v>
      </c>
      <c r="AI3" s="102">
        <v>40727</v>
      </c>
      <c r="AJ3" s="238">
        <v>40727</v>
      </c>
      <c r="AK3" s="102">
        <v>40819</v>
      </c>
      <c r="AL3" s="238">
        <v>40819</v>
      </c>
      <c r="AM3" s="102">
        <v>40909</v>
      </c>
      <c r="AN3" s="238">
        <v>40909</v>
      </c>
      <c r="AO3" s="102">
        <v>41000</v>
      </c>
      <c r="AP3" s="238">
        <v>41000</v>
      </c>
      <c r="AQ3" s="102">
        <v>41091</v>
      </c>
      <c r="AR3" s="238">
        <v>41091</v>
      </c>
      <c r="AS3" s="102">
        <v>41182</v>
      </c>
      <c r="AT3" s="238">
        <v>41182</v>
      </c>
      <c r="AU3" s="102">
        <v>41274</v>
      </c>
      <c r="AV3" s="238">
        <v>41274</v>
      </c>
      <c r="AW3" s="102">
        <v>41364</v>
      </c>
      <c r="AX3" s="238">
        <v>41364</v>
      </c>
      <c r="AY3" s="102">
        <v>41455</v>
      </c>
      <c r="AZ3" s="238">
        <v>41455</v>
      </c>
      <c r="BA3" s="102">
        <v>41546</v>
      </c>
      <c r="BB3" s="238">
        <v>41547</v>
      </c>
      <c r="BC3" s="102">
        <v>41637</v>
      </c>
      <c r="BD3" s="238">
        <v>41639</v>
      </c>
      <c r="BE3" s="102">
        <v>41728</v>
      </c>
      <c r="BF3" s="238">
        <v>41729</v>
      </c>
      <c r="BG3" s="102">
        <v>41820</v>
      </c>
      <c r="BH3" s="238">
        <v>41820</v>
      </c>
      <c r="BI3" s="102">
        <v>41912</v>
      </c>
      <c r="BJ3" s="238">
        <v>41912</v>
      </c>
      <c r="BK3" s="102">
        <v>42004</v>
      </c>
      <c r="BL3" s="238">
        <v>42004</v>
      </c>
      <c r="BM3" s="102">
        <v>42094</v>
      </c>
      <c r="BN3" s="124">
        <v>42094</v>
      </c>
      <c r="BO3" s="102">
        <v>42185</v>
      </c>
      <c r="BP3" s="102">
        <v>42185</v>
      </c>
      <c r="BQ3" s="102">
        <v>42277</v>
      </c>
      <c r="BR3" s="102">
        <v>42277</v>
      </c>
      <c r="BS3" s="102">
        <v>42369</v>
      </c>
      <c r="BT3" s="102">
        <v>42369</v>
      </c>
      <c r="BU3" s="102">
        <v>42461</v>
      </c>
      <c r="BV3" s="238">
        <v>42461</v>
      </c>
    </row>
    <row r="4" spans="1:78" ht="13.5" thickBot="1" x14ac:dyDescent="0.25">
      <c r="A4" s="256">
        <v>1</v>
      </c>
      <c r="B4" s="105" t="s">
        <v>1</v>
      </c>
      <c r="C4" s="126">
        <v>2822</v>
      </c>
      <c r="D4" s="127">
        <v>241</v>
      </c>
      <c r="E4" s="126">
        <v>4848</v>
      </c>
      <c r="F4" s="127">
        <v>392</v>
      </c>
      <c r="G4" s="257">
        <v>5759</v>
      </c>
      <c r="H4" s="258">
        <v>550</v>
      </c>
      <c r="I4" s="257">
        <v>7680</v>
      </c>
      <c r="J4" s="258">
        <v>697</v>
      </c>
      <c r="K4" s="257">
        <v>9309</v>
      </c>
      <c r="L4" s="258">
        <v>813</v>
      </c>
      <c r="M4" s="257">
        <v>10890</v>
      </c>
      <c r="N4" s="258">
        <v>881</v>
      </c>
      <c r="O4" s="257">
        <v>12674</v>
      </c>
      <c r="P4" s="258">
        <v>1142</v>
      </c>
      <c r="Q4" s="257">
        <v>13414</v>
      </c>
      <c r="R4" s="258">
        <v>1216</v>
      </c>
      <c r="S4" s="257">
        <v>14290</v>
      </c>
      <c r="T4" s="258">
        <v>1275</v>
      </c>
      <c r="U4" s="257">
        <v>15111</v>
      </c>
      <c r="V4" s="258">
        <v>1347</v>
      </c>
      <c r="W4" s="257">
        <v>16147</v>
      </c>
      <c r="X4" s="258">
        <v>1410</v>
      </c>
      <c r="Y4" s="257">
        <v>16686</v>
      </c>
      <c r="Z4" s="258">
        <v>1488</v>
      </c>
      <c r="AA4" s="257">
        <v>17566</v>
      </c>
      <c r="AB4" s="258">
        <v>1560</v>
      </c>
      <c r="AC4" s="257">
        <v>18400</v>
      </c>
      <c r="AD4" s="258">
        <v>1647</v>
      </c>
      <c r="AE4" s="257">
        <v>19288</v>
      </c>
      <c r="AF4" s="258">
        <v>1748</v>
      </c>
      <c r="AG4" s="257">
        <v>20109</v>
      </c>
      <c r="AH4" s="258">
        <v>1823</v>
      </c>
      <c r="AI4" s="257">
        <v>21065</v>
      </c>
      <c r="AJ4" s="258">
        <v>1923</v>
      </c>
      <c r="AK4" s="257">
        <v>21939</v>
      </c>
      <c r="AL4" s="258">
        <v>2021</v>
      </c>
      <c r="AM4" s="257">
        <v>22853</v>
      </c>
      <c r="AN4" s="258">
        <v>2104</v>
      </c>
      <c r="AO4" s="257">
        <v>23741</v>
      </c>
      <c r="AP4" s="258">
        <v>2187</v>
      </c>
      <c r="AQ4" s="257">
        <v>24654</v>
      </c>
      <c r="AR4" s="258">
        <v>2245</v>
      </c>
      <c r="AS4" s="257">
        <v>25300</v>
      </c>
      <c r="AT4" s="258">
        <v>2325</v>
      </c>
      <c r="AU4" s="257">
        <v>26405</v>
      </c>
      <c r="AV4" s="258">
        <v>2406</v>
      </c>
      <c r="AW4" s="257">
        <v>27243</v>
      </c>
      <c r="AX4" s="258">
        <v>2473</v>
      </c>
      <c r="AY4" s="257">
        <v>28076</v>
      </c>
      <c r="AZ4" s="258">
        <v>2531</v>
      </c>
      <c r="BA4" s="239">
        <v>29199</v>
      </c>
      <c r="BB4" s="334">
        <v>2609</v>
      </c>
      <c r="BC4" s="239">
        <v>30286</v>
      </c>
      <c r="BD4" s="334">
        <v>2709</v>
      </c>
      <c r="BE4" s="239">
        <v>31247</v>
      </c>
      <c r="BF4" s="334">
        <v>2798</v>
      </c>
      <c r="BG4" s="239">
        <v>32300</v>
      </c>
      <c r="BH4" s="334">
        <v>2955</v>
      </c>
      <c r="BI4" s="239">
        <v>33381</v>
      </c>
      <c r="BJ4" s="334">
        <v>3112</v>
      </c>
      <c r="BK4" s="239">
        <v>34399</v>
      </c>
      <c r="BL4" s="334">
        <v>3207</v>
      </c>
      <c r="BM4" s="239">
        <v>35500</v>
      </c>
      <c r="BN4" s="334">
        <v>3304</v>
      </c>
      <c r="BO4" s="239">
        <v>36572</v>
      </c>
      <c r="BP4" s="334">
        <v>3413</v>
      </c>
      <c r="BQ4" s="239">
        <v>37774</v>
      </c>
      <c r="BR4" s="334">
        <v>3538</v>
      </c>
      <c r="BS4" s="239">
        <v>38878</v>
      </c>
      <c r="BT4" s="334">
        <v>3673</v>
      </c>
      <c r="BU4" s="199">
        <v>39939</v>
      </c>
      <c r="BV4" s="363">
        <v>3762</v>
      </c>
      <c r="BW4" s="373"/>
      <c r="BX4" s="380" t="s">
        <v>67</v>
      </c>
      <c r="BY4" s="381"/>
    </row>
    <row r="5" spans="1:78" x14ac:dyDescent="0.2">
      <c r="A5" s="256">
        <v>2</v>
      </c>
      <c r="B5" s="109" t="s">
        <v>2</v>
      </c>
      <c r="C5" s="128">
        <v>2122</v>
      </c>
      <c r="D5" s="129">
        <v>176</v>
      </c>
      <c r="E5" s="128">
        <v>5199</v>
      </c>
      <c r="F5" s="129">
        <v>358</v>
      </c>
      <c r="G5" s="130">
        <v>7916</v>
      </c>
      <c r="H5" s="259">
        <v>506</v>
      </c>
      <c r="I5" s="130">
        <v>11116</v>
      </c>
      <c r="J5" s="259">
        <v>696</v>
      </c>
      <c r="K5" s="130">
        <v>17112</v>
      </c>
      <c r="L5" s="259">
        <v>843</v>
      </c>
      <c r="M5" s="130">
        <v>18010</v>
      </c>
      <c r="N5" s="259">
        <v>929</v>
      </c>
      <c r="O5" s="130">
        <v>24604</v>
      </c>
      <c r="P5" s="259">
        <v>1196</v>
      </c>
      <c r="Q5" s="130">
        <v>26553</v>
      </c>
      <c r="R5" s="259">
        <v>1285</v>
      </c>
      <c r="S5" s="130">
        <v>28568</v>
      </c>
      <c r="T5" s="259">
        <v>1367</v>
      </c>
      <c r="U5" s="130">
        <v>30524</v>
      </c>
      <c r="V5" s="259">
        <v>1465</v>
      </c>
      <c r="W5" s="130">
        <v>32787</v>
      </c>
      <c r="X5" s="259">
        <v>1522</v>
      </c>
      <c r="Y5" s="130">
        <v>34053</v>
      </c>
      <c r="Z5" s="259">
        <v>1616</v>
      </c>
      <c r="AA5" s="130">
        <v>35855</v>
      </c>
      <c r="AB5" s="259">
        <v>1715</v>
      </c>
      <c r="AC5" s="130">
        <v>37430</v>
      </c>
      <c r="AD5" s="259">
        <v>1812</v>
      </c>
      <c r="AE5" s="130">
        <v>39093</v>
      </c>
      <c r="AF5" s="259">
        <v>1909</v>
      </c>
      <c r="AG5" s="130">
        <v>40806</v>
      </c>
      <c r="AH5" s="259">
        <v>1994</v>
      </c>
      <c r="AI5" s="130">
        <v>43301</v>
      </c>
      <c r="AJ5" s="259">
        <v>2109</v>
      </c>
      <c r="AK5" s="130">
        <v>45245</v>
      </c>
      <c r="AL5" s="259">
        <v>2212</v>
      </c>
      <c r="AM5" s="130">
        <v>46985</v>
      </c>
      <c r="AN5" s="259">
        <v>2308</v>
      </c>
      <c r="AO5" s="130">
        <v>49015</v>
      </c>
      <c r="AP5" s="259">
        <v>2435</v>
      </c>
      <c r="AQ5" s="130">
        <v>50677</v>
      </c>
      <c r="AR5" s="259">
        <v>2542</v>
      </c>
      <c r="AS5" s="130">
        <v>51807</v>
      </c>
      <c r="AT5" s="259">
        <v>2631</v>
      </c>
      <c r="AU5" s="130">
        <v>53860</v>
      </c>
      <c r="AV5" s="259">
        <v>2735</v>
      </c>
      <c r="AW5" s="130">
        <v>55393</v>
      </c>
      <c r="AX5" s="259">
        <v>2831</v>
      </c>
      <c r="AY5" s="130">
        <v>57010</v>
      </c>
      <c r="AZ5" s="259">
        <v>2939</v>
      </c>
      <c r="BA5" s="203">
        <v>58609</v>
      </c>
      <c r="BB5" s="335">
        <v>3035</v>
      </c>
      <c r="BC5" s="203">
        <v>60178</v>
      </c>
      <c r="BD5" s="335">
        <v>3140</v>
      </c>
      <c r="BE5" s="203">
        <v>61865</v>
      </c>
      <c r="BF5" s="335">
        <v>3238</v>
      </c>
      <c r="BG5" s="203">
        <v>63450</v>
      </c>
      <c r="BH5" s="335">
        <v>3367</v>
      </c>
      <c r="BI5" s="203">
        <v>65043</v>
      </c>
      <c r="BJ5" s="335">
        <v>3546</v>
      </c>
      <c r="BK5" s="203">
        <v>66454</v>
      </c>
      <c r="BL5" s="335">
        <v>3654</v>
      </c>
      <c r="BM5" s="203">
        <v>68047</v>
      </c>
      <c r="BN5" s="335">
        <v>3745</v>
      </c>
      <c r="BO5" s="203">
        <v>69455</v>
      </c>
      <c r="BP5" s="335">
        <v>3878</v>
      </c>
      <c r="BQ5" s="203">
        <v>70973</v>
      </c>
      <c r="BR5" s="335">
        <v>4009</v>
      </c>
      <c r="BS5" s="203">
        <v>72489</v>
      </c>
      <c r="BT5" s="335">
        <v>4135</v>
      </c>
      <c r="BU5" s="203">
        <v>74172</v>
      </c>
      <c r="BV5" s="335">
        <v>4252</v>
      </c>
      <c r="BW5" s="373"/>
    </row>
    <row r="6" spans="1:78" x14ac:dyDescent="0.2">
      <c r="A6" s="256">
        <v>3</v>
      </c>
      <c r="B6" s="109" t="s">
        <v>3</v>
      </c>
      <c r="C6" s="128">
        <v>9487</v>
      </c>
      <c r="D6" s="129">
        <v>442</v>
      </c>
      <c r="E6" s="128">
        <v>18224</v>
      </c>
      <c r="F6" s="129">
        <v>1011</v>
      </c>
      <c r="G6" s="130">
        <v>24971</v>
      </c>
      <c r="H6" s="259">
        <v>1449</v>
      </c>
      <c r="I6" s="130">
        <v>32346</v>
      </c>
      <c r="J6" s="259">
        <v>1949</v>
      </c>
      <c r="K6" s="130">
        <v>39853</v>
      </c>
      <c r="L6" s="259">
        <v>2461</v>
      </c>
      <c r="M6" s="130">
        <v>47385</v>
      </c>
      <c r="N6" s="259">
        <v>3037</v>
      </c>
      <c r="O6" s="130">
        <v>54648</v>
      </c>
      <c r="P6" s="259">
        <v>3903</v>
      </c>
      <c r="Q6" s="130">
        <v>58085</v>
      </c>
      <c r="R6" s="259">
        <v>4201</v>
      </c>
      <c r="S6" s="130">
        <v>61845</v>
      </c>
      <c r="T6" s="259">
        <v>4577</v>
      </c>
      <c r="U6" s="130">
        <v>65782</v>
      </c>
      <c r="V6" s="259">
        <v>4943</v>
      </c>
      <c r="W6" s="130">
        <v>70639</v>
      </c>
      <c r="X6" s="259">
        <v>5278</v>
      </c>
      <c r="Y6" s="130">
        <v>73040</v>
      </c>
      <c r="Z6" s="259">
        <v>5666</v>
      </c>
      <c r="AA6" s="130">
        <v>77274</v>
      </c>
      <c r="AB6" s="259">
        <v>6018</v>
      </c>
      <c r="AC6" s="130">
        <v>82080</v>
      </c>
      <c r="AD6" s="259">
        <v>6367</v>
      </c>
      <c r="AE6" s="130">
        <v>119806</v>
      </c>
      <c r="AF6" s="259">
        <v>6751</v>
      </c>
      <c r="AG6" s="130">
        <v>178845</v>
      </c>
      <c r="AH6" s="259">
        <v>7122</v>
      </c>
      <c r="AI6" s="130">
        <v>288755</v>
      </c>
      <c r="AJ6" s="259">
        <v>7555</v>
      </c>
      <c r="AK6" s="130">
        <v>385997</v>
      </c>
      <c r="AL6" s="259">
        <v>7966</v>
      </c>
      <c r="AM6" s="130">
        <v>489711</v>
      </c>
      <c r="AN6" s="259">
        <v>8391</v>
      </c>
      <c r="AO6" s="130">
        <v>594309</v>
      </c>
      <c r="AP6" s="259">
        <v>8779</v>
      </c>
      <c r="AQ6" s="130">
        <v>715727</v>
      </c>
      <c r="AR6" s="259">
        <v>9170</v>
      </c>
      <c r="AS6" s="130">
        <v>794614</v>
      </c>
      <c r="AT6" s="259">
        <v>9475</v>
      </c>
      <c r="AU6" s="130">
        <v>942097</v>
      </c>
      <c r="AV6" s="259">
        <v>9785</v>
      </c>
      <c r="AW6" s="130">
        <v>1067476</v>
      </c>
      <c r="AX6" s="259">
        <v>10150</v>
      </c>
      <c r="AY6" s="130">
        <v>1249778</v>
      </c>
      <c r="AZ6" s="259">
        <v>10581</v>
      </c>
      <c r="BA6" s="203">
        <v>1409320</v>
      </c>
      <c r="BB6" s="335">
        <v>10980</v>
      </c>
      <c r="BC6" s="203">
        <v>1560277</v>
      </c>
      <c r="BD6" s="335">
        <v>11372</v>
      </c>
      <c r="BE6" s="203">
        <v>1709632</v>
      </c>
      <c r="BF6" s="335">
        <v>11753</v>
      </c>
      <c r="BG6" s="203">
        <v>1892485</v>
      </c>
      <c r="BH6" s="335">
        <v>12434</v>
      </c>
      <c r="BI6" s="203">
        <v>2056185</v>
      </c>
      <c r="BJ6" s="335">
        <v>13091</v>
      </c>
      <c r="BK6" s="203">
        <v>2213943</v>
      </c>
      <c r="BL6" s="335">
        <v>13574</v>
      </c>
      <c r="BM6" s="203">
        <v>2379733</v>
      </c>
      <c r="BN6" s="335">
        <v>13994</v>
      </c>
      <c r="BO6" s="203">
        <v>2553614</v>
      </c>
      <c r="BP6" s="335">
        <v>14490</v>
      </c>
      <c r="BQ6" s="203">
        <v>2717057</v>
      </c>
      <c r="BR6" s="335">
        <v>14971</v>
      </c>
      <c r="BS6" s="203">
        <v>2877336</v>
      </c>
      <c r="BT6" s="335">
        <v>15437</v>
      </c>
      <c r="BU6" s="203">
        <v>3037937</v>
      </c>
      <c r="BV6" s="201">
        <v>15878</v>
      </c>
      <c r="BW6" s="373"/>
    </row>
    <row r="7" spans="1:78" x14ac:dyDescent="0.2">
      <c r="A7" s="256">
        <v>4</v>
      </c>
      <c r="B7" s="109" t="s">
        <v>4</v>
      </c>
      <c r="C7" s="128">
        <v>5352</v>
      </c>
      <c r="D7" s="129">
        <v>135</v>
      </c>
      <c r="E7" s="128">
        <v>11139</v>
      </c>
      <c r="F7" s="129">
        <v>312</v>
      </c>
      <c r="G7" s="130">
        <v>16424</v>
      </c>
      <c r="H7" s="259">
        <v>526</v>
      </c>
      <c r="I7" s="130">
        <v>23013</v>
      </c>
      <c r="J7" s="259">
        <v>787</v>
      </c>
      <c r="K7" s="130">
        <v>29807</v>
      </c>
      <c r="L7" s="259">
        <v>1034</v>
      </c>
      <c r="M7" s="130">
        <v>36240</v>
      </c>
      <c r="N7" s="259">
        <v>1319</v>
      </c>
      <c r="O7" s="130">
        <v>43341</v>
      </c>
      <c r="P7" s="259">
        <v>1921</v>
      </c>
      <c r="Q7" s="130">
        <v>46702</v>
      </c>
      <c r="R7" s="259">
        <v>2094</v>
      </c>
      <c r="S7" s="130">
        <v>50356</v>
      </c>
      <c r="T7" s="259">
        <v>2300</v>
      </c>
      <c r="U7" s="130">
        <v>53865</v>
      </c>
      <c r="V7" s="259">
        <v>2523</v>
      </c>
      <c r="W7" s="130">
        <v>58547</v>
      </c>
      <c r="X7" s="259">
        <v>2710</v>
      </c>
      <c r="Y7" s="130">
        <v>60996</v>
      </c>
      <c r="Z7" s="259">
        <v>2966</v>
      </c>
      <c r="AA7" s="130">
        <v>64646</v>
      </c>
      <c r="AB7" s="259">
        <v>3169</v>
      </c>
      <c r="AC7" s="130">
        <v>68145</v>
      </c>
      <c r="AD7" s="259">
        <v>3413</v>
      </c>
      <c r="AE7" s="130">
        <v>71958</v>
      </c>
      <c r="AF7" s="259">
        <v>3656</v>
      </c>
      <c r="AG7" s="130">
        <v>75523</v>
      </c>
      <c r="AH7" s="259">
        <v>3879</v>
      </c>
      <c r="AI7" s="130">
        <v>79731</v>
      </c>
      <c r="AJ7" s="259">
        <v>4144</v>
      </c>
      <c r="AK7" s="130">
        <v>83497</v>
      </c>
      <c r="AL7" s="259">
        <v>4404</v>
      </c>
      <c r="AM7" s="130">
        <v>87273</v>
      </c>
      <c r="AN7" s="259">
        <v>4640</v>
      </c>
      <c r="AO7" s="130">
        <v>91377</v>
      </c>
      <c r="AP7" s="259">
        <v>4909</v>
      </c>
      <c r="AQ7" s="130">
        <v>95476</v>
      </c>
      <c r="AR7" s="259">
        <v>5139</v>
      </c>
      <c r="AS7" s="130">
        <v>98296</v>
      </c>
      <c r="AT7" s="259">
        <v>5370</v>
      </c>
      <c r="AU7" s="130">
        <v>103262</v>
      </c>
      <c r="AV7" s="259">
        <v>5627</v>
      </c>
      <c r="AW7" s="130">
        <v>107480</v>
      </c>
      <c r="AX7" s="259">
        <v>5894</v>
      </c>
      <c r="AY7" s="130">
        <v>111634</v>
      </c>
      <c r="AZ7" s="259">
        <v>6175</v>
      </c>
      <c r="BA7" s="203">
        <v>115402</v>
      </c>
      <c r="BB7" s="335">
        <v>6465</v>
      </c>
      <c r="BC7" s="203">
        <v>119556</v>
      </c>
      <c r="BD7" s="335">
        <v>6760</v>
      </c>
      <c r="BE7" s="203">
        <v>123801</v>
      </c>
      <c r="BF7" s="335">
        <v>7036</v>
      </c>
      <c r="BG7" s="203">
        <v>127875</v>
      </c>
      <c r="BH7" s="335">
        <v>7290</v>
      </c>
      <c r="BI7" s="203">
        <v>131859</v>
      </c>
      <c r="BJ7" s="335">
        <v>7778</v>
      </c>
      <c r="BK7" s="203">
        <v>135987</v>
      </c>
      <c r="BL7" s="335">
        <v>8125</v>
      </c>
      <c r="BM7" s="203">
        <v>140770</v>
      </c>
      <c r="BN7" s="335">
        <v>8458</v>
      </c>
      <c r="BO7" s="203">
        <v>144877</v>
      </c>
      <c r="BP7" s="335">
        <v>8826</v>
      </c>
      <c r="BQ7" s="203">
        <v>149073</v>
      </c>
      <c r="BR7" s="335">
        <v>9244</v>
      </c>
      <c r="BS7" s="203">
        <v>153247</v>
      </c>
      <c r="BT7" s="335">
        <v>9648</v>
      </c>
      <c r="BU7" s="203">
        <v>157720</v>
      </c>
      <c r="BV7" s="201">
        <v>10111</v>
      </c>
      <c r="BW7" s="373"/>
    </row>
    <row r="8" spans="1:78" x14ac:dyDescent="0.2">
      <c r="A8" s="256">
        <v>5</v>
      </c>
      <c r="B8" s="109" t="s">
        <v>5</v>
      </c>
      <c r="C8" s="128">
        <v>8573</v>
      </c>
      <c r="D8" s="129">
        <v>460</v>
      </c>
      <c r="E8" s="128">
        <v>18859</v>
      </c>
      <c r="F8" s="129">
        <v>881</v>
      </c>
      <c r="G8" s="130">
        <v>38968</v>
      </c>
      <c r="H8" s="259">
        <v>1267</v>
      </c>
      <c r="I8" s="130">
        <v>62077</v>
      </c>
      <c r="J8" s="259">
        <v>1617</v>
      </c>
      <c r="K8" s="130">
        <v>95153</v>
      </c>
      <c r="L8" s="259">
        <v>1943</v>
      </c>
      <c r="M8" s="130">
        <v>136206</v>
      </c>
      <c r="N8" s="259">
        <v>2126</v>
      </c>
      <c r="O8" s="130">
        <v>179070</v>
      </c>
      <c r="P8" s="259">
        <v>2968</v>
      </c>
      <c r="Q8" s="130">
        <v>197571</v>
      </c>
      <c r="R8" s="259">
        <v>3176</v>
      </c>
      <c r="S8" s="130">
        <v>218245</v>
      </c>
      <c r="T8" s="259">
        <v>3405</v>
      </c>
      <c r="U8" s="130">
        <v>238093</v>
      </c>
      <c r="V8" s="259">
        <v>3687</v>
      </c>
      <c r="W8" s="130">
        <v>264459</v>
      </c>
      <c r="X8" s="259">
        <v>3881</v>
      </c>
      <c r="Y8" s="130">
        <v>280059</v>
      </c>
      <c r="Z8" s="259">
        <v>4146</v>
      </c>
      <c r="AA8" s="130">
        <v>302909</v>
      </c>
      <c r="AB8" s="259">
        <v>4362</v>
      </c>
      <c r="AC8" s="130">
        <v>324779</v>
      </c>
      <c r="AD8" s="259">
        <v>4646</v>
      </c>
      <c r="AE8" s="130">
        <v>351631</v>
      </c>
      <c r="AF8" s="259">
        <v>4901</v>
      </c>
      <c r="AG8" s="130">
        <v>374456</v>
      </c>
      <c r="AH8" s="259">
        <v>5141</v>
      </c>
      <c r="AI8" s="130">
        <v>404032</v>
      </c>
      <c r="AJ8" s="259">
        <v>5471</v>
      </c>
      <c r="AK8" s="130">
        <v>431038</v>
      </c>
      <c r="AL8" s="259">
        <v>5811</v>
      </c>
      <c r="AM8" s="130">
        <v>455227</v>
      </c>
      <c r="AN8" s="259">
        <v>6104</v>
      </c>
      <c r="AO8" s="130">
        <v>481622</v>
      </c>
      <c r="AP8" s="259">
        <v>6388</v>
      </c>
      <c r="AQ8" s="130">
        <v>510585</v>
      </c>
      <c r="AR8" s="259">
        <v>6622</v>
      </c>
      <c r="AS8" s="130">
        <v>527801</v>
      </c>
      <c r="AT8" s="259">
        <v>6875</v>
      </c>
      <c r="AU8" s="130">
        <v>559888</v>
      </c>
      <c r="AV8" s="259">
        <v>7130</v>
      </c>
      <c r="AW8" s="130">
        <v>584622</v>
      </c>
      <c r="AX8" s="259">
        <v>7414</v>
      </c>
      <c r="AY8" s="130">
        <v>609875</v>
      </c>
      <c r="AZ8" s="259">
        <v>7720</v>
      </c>
      <c r="BA8" s="203">
        <v>634089</v>
      </c>
      <c r="BB8" s="335">
        <v>8027</v>
      </c>
      <c r="BC8" s="203">
        <v>657427</v>
      </c>
      <c r="BD8" s="335">
        <v>8369</v>
      </c>
      <c r="BE8" s="203">
        <v>679403</v>
      </c>
      <c r="BF8" s="335">
        <v>8675</v>
      </c>
      <c r="BG8" s="203">
        <v>702980</v>
      </c>
      <c r="BH8" s="335">
        <v>9019</v>
      </c>
      <c r="BI8" s="203">
        <v>728842</v>
      </c>
      <c r="BJ8" s="335">
        <v>9632</v>
      </c>
      <c r="BK8" s="203">
        <v>751291</v>
      </c>
      <c r="BL8" s="335">
        <v>9985</v>
      </c>
      <c r="BM8" s="203">
        <v>776433</v>
      </c>
      <c r="BN8" s="335">
        <v>10317</v>
      </c>
      <c r="BO8" s="203">
        <v>799380</v>
      </c>
      <c r="BP8" s="335">
        <v>10718</v>
      </c>
      <c r="BQ8" s="203">
        <v>824295</v>
      </c>
      <c r="BR8" s="335">
        <v>11092</v>
      </c>
      <c r="BS8" s="203">
        <v>847129</v>
      </c>
      <c r="BT8" s="335">
        <v>11522</v>
      </c>
      <c r="BU8" s="203">
        <v>870326</v>
      </c>
      <c r="BV8" s="201">
        <v>11850</v>
      </c>
      <c r="BW8" s="373"/>
    </row>
    <row r="9" spans="1:78" x14ac:dyDescent="0.2">
      <c r="A9" s="256">
        <v>6</v>
      </c>
      <c r="B9" s="109" t="s">
        <v>6</v>
      </c>
      <c r="C9" s="128">
        <v>1048</v>
      </c>
      <c r="D9" s="129">
        <v>1469</v>
      </c>
      <c r="E9" s="128">
        <v>1765</v>
      </c>
      <c r="F9" s="129">
        <v>1936</v>
      </c>
      <c r="G9" s="130">
        <v>2023</v>
      </c>
      <c r="H9" s="259">
        <v>2177</v>
      </c>
      <c r="I9" s="130">
        <v>2466</v>
      </c>
      <c r="J9" s="259">
        <v>2427</v>
      </c>
      <c r="K9" s="130">
        <v>2812</v>
      </c>
      <c r="L9" s="259">
        <v>2838</v>
      </c>
      <c r="M9" s="130">
        <v>3241</v>
      </c>
      <c r="N9" s="259">
        <v>3214</v>
      </c>
      <c r="O9" s="130">
        <v>3676</v>
      </c>
      <c r="P9" s="259">
        <v>3717</v>
      </c>
      <c r="Q9" s="130">
        <v>3840</v>
      </c>
      <c r="R9" s="259">
        <v>3859</v>
      </c>
      <c r="S9" s="130">
        <v>4029</v>
      </c>
      <c r="T9" s="259">
        <v>3980</v>
      </c>
      <c r="U9" s="130">
        <v>4265</v>
      </c>
      <c r="V9" s="259">
        <v>4130</v>
      </c>
      <c r="W9" s="130">
        <v>4519</v>
      </c>
      <c r="X9" s="259">
        <v>4227</v>
      </c>
      <c r="Y9" s="130">
        <v>4657</v>
      </c>
      <c r="Z9" s="259">
        <v>4360</v>
      </c>
      <c r="AA9" s="130">
        <v>4839</v>
      </c>
      <c r="AB9" s="259">
        <v>4501</v>
      </c>
      <c r="AC9" s="130">
        <v>5564</v>
      </c>
      <c r="AD9" s="259">
        <v>4614</v>
      </c>
      <c r="AE9" s="130">
        <v>5746</v>
      </c>
      <c r="AF9" s="259">
        <v>4735</v>
      </c>
      <c r="AG9" s="130">
        <v>5920</v>
      </c>
      <c r="AH9" s="259">
        <v>4840</v>
      </c>
      <c r="AI9" s="130">
        <v>6206</v>
      </c>
      <c r="AJ9" s="259">
        <v>4975</v>
      </c>
      <c r="AK9" s="130">
        <v>6463</v>
      </c>
      <c r="AL9" s="259">
        <v>5091</v>
      </c>
      <c r="AM9" s="130">
        <v>6665</v>
      </c>
      <c r="AN9" s="259">
        <v>5181</v>
      </c>
      <c r="AO9" s="130">
        <v>6893</v>
      </c>
      <c r="AP9" s="259">
        <v>5304</v>
      </c>
      <c r="AQ9" s="130">
        <v>7110</v>
      </c>
      <c r="AR9" s="259">
        <v>5387</v>
      </c>
      <c r="AS9" s="130">
        <v>7285</v>
      </c>
      <c r="AT9" s="259">
        <v>5488</v>
      </c>
      <c r="AU9" s="130">
        <v>7573</v>
      </c>
      <c r="AV9" s="259">
        <v>5578</v>
      </c>
      <c r="AW9" s="130">
        <v>7818</v>
      </c>
      <c r="AX9" s="259">
        <v>5665</v>
      </c>
      <c r="AY9" s="130">
        <v>8087</v>
      </c>
      <c r="AZ9" s="259">
        <v>5770</v>
      </c>
      <c r="BA9" s="203">
        <v>8308</v>
      </c>
      <c r="BB9" s="335">
        <v>5892</v>
      </c>
      <c r="BC9" s="203">
        <v>8478</v>
      </c>
      <c r="BD9" s="335">
        <v>5995</v>
      </c>
      <c r="BE9" s="203">
        <v>8695</v>
      </c>
      <c r="BF9" s="335">
        <v>6121</v>
      </c>
      <c r="BG9" s="203">
        <v>8909</v>
      </c>
      <c r="BH9" s="335">
        <v>6331</v>
      </c>
      <c r="BI9" s="203">
        <v>9134</v>
      </c>
      <c r="BJ9" s="335">
        <v>6491</v>
      </c>
      <c r="BK9" s="203">
        <v>9337</v>
      </c>
      <c r="BL9" s="335">
        <v>6580</v>
      </c>
      <c r="BM9" s="203">
        <v>9559</v>
      </c>
      <c r="BN9" s="335">
        <v>6686</v>
      </c>
      <c r="BO9" s="203">
        <v>9792</v>
      </c>
      <c r="BP9" s="335">
        <v>6809</v>
      </c>
      <c r="BQ9" s="203">
        <v>10069</v>
      </c>
      <c r="BR9" s="335">
        <v>6955</v>
      </c>
      <c r="BS9" s="203">
        <v>10301</v>
      </c>
      <c r="BT9" s="335">
        <v>7050</v>
      </c>
      <c r="BU9" s="203">
        <v>10520</v>
      </c>
      <c r="BV9" s="201">
        <v>7154</v>
      </c>
      <c r="BW9" s="373"/>
    </row>
    <row r="10" spans="1:78" x14ac:dyDescent="0.2">
      <c r="A10" s="256">
        <v>7</v>
      </c>
      <c r="B10" s="109" t="s">
        <v>7</v>
      </c>
      <c r="C10" s="128">
        <v>230042</v>
      </c>
      <c r="D10" s="129">
        <v>10767</v>
      </c>
      <c r="E10" s="128">
        <v>315064</v>
      </c>
      <c r="F10" s="129">
        <v>18401</v>
      </c>
      <c r="G10" s="130">
        <v>350524</v>
      </c>
      <c r="H10" s="259">
        <v>24175</v>
      </c>
      <c r="I10" s="130">
        <v>406560</v>
      </c>
      <c r="J10" s="259">
        <v>28301</v>
      </c>
      <c r="K10" s="130">
        <v>443628</v>
      </c>
      <c r="L10" s="259">
        <v>32253</v>
      </c>
      <c r="M10" s="130">
        <v>486716</v>
      </c>
      <c r="N10" s="259">
        <v>35717</v>
      </c>
      <c r="O10" s="130">
        <v>518704</v>
      </c>
      <c r="P10" s="259">
        <v>41099</v>
      </c>
      <c r="Q10" s="130">
        <v>537721</v>
      </c>
      <c r="R10" s="259">
        <v>42967</v>
      </c>
      <c r="S10" s="130">
        <v>559317</v>
      </c>
      <c r="T10" s="259">
        <v>44830</v>
      </c>
      <c r="U10" s="130">
        <v>577327</v>
      </c>
      <c r="V10" s="259">
        <v>46878</v>
      </c>
      <c r="W10" s="130">
        <v>599903</v>
      </c>
      <c r="X10" s="259">
        <v>48468</v>
      </c>
      <c r="Y10" s="130">
        <v>611212</v>
      </c>
      <c r="Z10" s="259">
        <v>50311</v>
      </c>
      <c r="AA10" s="130">
        <v>629674</v>
      </c>
      <c r="AB10" s="259">
        <v>52110</v>
      </c>
      <c r="AC10" s="130">
        <v>647933</v>
      </c>
      <c r="AD10" s="259">
        <v>54242</v>
      </c>
      <c r="AE10" s="130">
        <v>666577</v>
      </c>
      <c r="AF10" s="259">
        <v>56432</v>
      </c>
      <c r="AG10" s="130">
        <v>686202</v>
      </c>
      <c r="AH10" s="259">
        <v>58488</v>
      </c>
      <c r="AI10" s="130">
        <v>711946</v>
      </c>
      <c r="AJ10" s="259">
        <v>61067</v>
      </c>
      <c r="AK10" s="130">
        <v>734057</v>
      </c>
      <c r="AL10" s="259">
        <v>63195</v>
      </c>
      <c r="AM10" s="130">
        <v>756287</v>
      </c>
      <c r="AN10" s="259">
        <v>65368</v>
      </c>
      <c r="AO10" s="130">
        <v>782064</v>
      </c>
      <c r="AP10" s="259">
        <v>67716</v>
      </c>
      <c r="AQ10" s="130">
        <v>807228</v>
      </c>
      <c r="AR10" s="259">
        <v>69620</v>
      </c>
      <c r="AS10" s="130">
        <v>823820</v>
      </c>
      <c r="AT10" s="259">
        <v>71580</v>
      </c>
      <c r="AU10" s="130">
        <v>851284</v>
      </c>
      <c r="AV10" s="259">
        <v>73554</v>
      </c>
      <c r="AW10" s="130">
        <v>873820</v>
      </c>
      <c r="AX10" s="259">
        <v>75399</v>
      </c>
      <c r="AY10" s="130">
        <v>898749</v>
      </c>
      <c r="AZ10" s="259">
        <v>77591</v>
      </c>
      <c r="BA10" s="203">
        <v>922782</v>
      </c>
      <c r="BB10" s="335">
        <v>80242</v>
      </c>
      <c r="BC10" s="203">
        <v>944739</v>
      </c>
      <c r="BD10" s="335">
        <v>82583</v>
      </c>
      <c r="BE10" s="203">
        <v>969846</v>
      </c>
      <c r="BF10" s="335">
        <v>84825</v>
      </c>
      <c r="BG10" s="203">
        <v>997617</v>
      </c>
      <c r="BH10" s="335">
        <v>92199</v>
      </c>
      <c r="BI10" s="203">
        <v>1024543</v>
      </c>
      <c r="BJ10" s="335">
        <v>96596</v>
      </c>
      <c r="BK10" s="203">
        <v>1048908</v>
      </c>
      <c r="BL10" s="335">
        <v>99396</v>
      </c>
      <c r="BM10" s="203">
        <v>1077533</v>
      </c>
      <c r="BN10" s="335">
        <v>102308</v>
      </c>
      <c r="BO10" s="203">
        <v>1103814</v>
      </c>
      <c r="BP10" s="335">
        <v>105402</v>
      </c>
      <c r="BQ10" s="203">
        <v>1130967</v>
      </c>
      <c r="BR10" s="335">
        <v>108528</v>
      </c>
      <c r="BS10" s="203">
        <v>1156835</v>
      </c>
      <c r="BT10" s="335">
        <v>111348</v>
      </c>
      <c r="BU10" s="203">
        <v>1182046</v>
      </c>
      <c r="BV10" s="201">
        <v>114484</v>
      </c>
      <c r="BW10" s="373"/>
    </row>
    <row r="11" spans="1:78" x14ac:dyDescent="0.2">
      <c r="A11" s="256">
        <v>8</v>
      </c>
      <c r="B11" s="109" t="s">
        <v>8</v>
      </c>
      <c r="C11" s="128">
        <v>4128</v>
      </c>
      <c r="D11" s="129">
        <v>823</v>
      </c>
      <c r="E11" s="128">
        <v>8494</v>
      </c>
      <c r="F11" s="129">
        <v>1734</v>
      </c>
      <c r="G11" s="130">
        <v>12328</v>
      </c>
      <c r="H11" s="259">
        <v>2824</v>
      </c>
      <c r="I11" s="130">
        <v>16821</v>
      </c>
      <c r="J11" s="259">
        <v>3827</v>
      </c>
      <c r="K11" s="130">
        <v>23064</v>
      </c>
      <c r="L11" s="259">
        <v>4823</v>
      </c>
      <c r="M11" s="130">
        <v>26178</v>
      </c>
      <c r="N11" s="259">
        <v>5937</v>
      </c>
      <c r="O11" s="130">
        <v>32817</v>
      </c>
      <c r="P11" s="259">
        <v>7431</v>
      </c>
      <c r="Q11" s="130">
        <v>35117</v>
      </c>
      <c r="R11" s="259">
        <v>8009</v>
      </c>
      <c r="S11" s="130">
        <v>37825</v>
      </c>
      <c r="T11" s="259">
        <v>8578</v>
      </c>
      <c r="U11" s="130">
        <v>40156</v>
      </c>
      <c r="V11" s="259">
        <v>9162</v>
      </c>
      <c r="W11" s="130">
        <v>43739</v>
      </c>
      <c r="X11" s="259">
        <v>9688</v>
      </c>
      <c r="Y11" s="130">
        <v>45324</v>
      </c>
      <c r="Z11" s="259">
        <v>10258</v>
      </c>
      <c r="AA11" s="130">
        <v>47711</v>
      </c>
      <c r="AB11" s="259">
        <v>10812</v>
      </c>
      <c r="AC11" s="130">
        <v>49932</v>
      </c>
      <c r="AD11" s="259">
        <v>11344</v>
      </c>
      <c r="AE11" s="130">
        <v>52348</v>
      </c>
      <c r="AF11" s="259">
        <v>11907</v>
      </c>
      <c r="AG11" s="130">
        <v>54660</v>
      </c>
      <c r="AH11" s="259">
        <v>12386</v>
      </c>
      <c r="AI11" s="130">
        <v>57550</v>
      </c>
      <c r="AJ11" s="259">
        <v>12988</v>
      </c>
      <c r="AK11" s="130">
        <v>59995</v>
      </c>
      <c r="AL11" s="259">
        <v>13523</v>
      </c>
      <c r="AM11" s="130">
        <v>62726</v>
      </c>
      <c r="AN11" s="259">
        <v>14116</v>
      </c>
      <c r="AO11" s="130">
        <v>65422</v>
      </c>
      <c r="AP11" s="259">
        <v>14688</v>
      </c>
      <c r="AQ11" s="130">
        <v>68194</v>
      </c>
      <c r="AR11" s="259">
        <v>15273</v>
      </c>
      <c r="AS11" s="130">
        <v>70149</v>
      </c>
      <c r="AT11" s="259">
        <v>15868</v>
      </c>
      <c r="AU11" s="130">
        <v>73936</v>
      </c>
      <c r="AV11" s="259">
        <v>16531</v>
      </c>
      <c r="AW11" s="130">
        <v>76764</v>
      </c>
      <c r="AX11" s="259">
        <v>17117</v>
      </c>
      <c r="AY11" s="130">
        <v>79918</v>
      </c>
      <c r="AZ11" s="259">
        <v>17805</v>
      </c>
      <c r="BA11" s="203">
        <v>82922</v>
      </c>
      <c r="BB11" s="335">
        <v>18472</v>
      </c>
      <c r="BC11" s="203">
        <v>86043</v>
      </c>
      <c r="BD11" s="335">
        <v>19201</v>
      </c>
      <c r="BE11" s="203">
        <v>88723</v>
      </c>
      <c r="BF11" s="335">
        <v>19866</v>
      </c>
      <c r="BG11" s="203">
        <v>91496</v>
      </c>
      <c r="BH11" s="335">
        <v>20897</v>
      </c>
      <c r="BI11" s="203">
        <v>94339</v>
      </c>
      <c r="BJ11" s="335">
        <v>22188</v>
      </c>
      <c r="BK11" s="203">
        <v>97449</v>
      </c>
      <c r="BL11" s="335">
        <v>23033</v>
      </c>
      <c r="BM11" s="203">
        <v>100556</v>
      </c>
      <c r="BN11" s="335">
        <v>23801</v>
      </c>
      <c r="BO11" s="203">
        <v>103513</v>
      </c>
      <c r="BP11" s="335">
        <v>24695</v>
      </c>
      <c r="BQ11" s="203">
        <v>106751</v>
      </c>
      <c r="BR11" s="335">
        <v>25573</v>
      </c>
      <c r="BS11" s="203">
        <v>110238</v>
      </c>
      <c r="BT11" s="335">
        <v>26595</v>
      </c>
      <c r="BU11" s="203">
        <v>113334</v>
      </c>
      <c r="BV11" s="201">
        <v>27489</v>
      </c>
      <c r="BW11" s="373"/>
    </row>
    <row r="12" spans="1:78" x14ac:dyDescent="0.2">
      <c r="A12" s="256">
        <v>9</v>
      </c>
      <c r="B12" s="109" t="s">
        <v>9</v>
      </c>
      <c r="C12" s="128">
        <v>167</v>
      </c>
      <c r="D12" s="129">
        <v>7</v>
      </c>
      <c r="E12" s="128">
        <v>381</v>
      </c>
      <c r="F12" s="129">
        <v>15</v>
      </c>
      <c r="G12" s="130">
        <v>601</v>
      </c>
      <c r="H12" s="259">
        <v>25</v>
      </c>
      <c r="I12" s="130">
        <v>839</v>
      </c>
      <c r="J12" s="259">
        <v>42</v>
      </c>
      <c r="K12" s="130">
        <v>1288</v>
      </c>
      <c r="L12" s="259">
        <v>61</v>
      </c>
      <c r="M12" s="130">
        <v>1370</v>
      </c>
      <c r="N12" s="259">
        <v>82</v>
      </c>
      <c r="O12" s="130">
        <v>2052</v>
      </c>
      <c r="P12" s="259">
        <v>111</v>
      </c>
      <c r="Q12" s="130">
        <v>2224</v>
      </c>
      <c r="R12" s="259">
        <v>121</v>
      </c>
      <c r="S12" s="130">
        <v>2498</v>
      </c>
      <c r="T12" s="259">
        <v>131</v>
      </c>
      <c r="U12" s="130">
        <v>2751</v>
      </c>
      <c r="V12" s="259">
        <v>138</v>
      </c>
      <c r="W12" s="130">
        <v>3092</v>
      </c>
      <c r="X12" s="259">
        <v>146</v>
      </c>
      <c r="Y12" s="130">
        <v>3278</v>
      </c>
      <c r="Z12" s="259">
        <v>156</v>
      </c>
      <c r="AA12" s="130">
        <v>3557</v>
      </c>
      <c r="AB12" s="259">
        <v>161</v>
      </c>
      <c r="AC12" s="130">
        <v>3825</v>
      </c>
      <c r="AD12" s="259">
        <v>168</v>
      </c>
      <c r="AE12" s="130">
        <v>4078</v>
      </c>
      <c r="AF12" s="259">
        <v>181</v>
      </c>
      <c r="AG12" s="130">
        <v>4320</v>
      </c>
      <c r="AH12" s="259">
        <v>189</v>
      </c>
      <c r="AI12" s="130">
        <v>4604</v>
      </c>
      <c r="AJ12" s="259">
        <v>201</v>
      </c>
      <c r="AK12" s="130">
        <v>4850</v>
      </c>
      <c r="AL12" s="259">
        <v>215</v>
      </c>
      <c r="AM12" s="130">
        <v>5109</v>
      </c>
      <c r="AN12" s="259">
        <v>220</v>
      </c>
      <c r="AO12" s="130">
        <v>5360</v>
      </c>
      <c r="AP12" s="259">
        <v>224</v>
      </c>
      <c r="AQ12" s="130">
        <v>5635</v>
      </c>
      <c r="AR12" s="259">
        <v>230</v>
      </c>
      <c r="AS12" s="130">
        <v>5809</v>
      </c>
      <c r="AT12" s="259">
        <v>235</v>
      </c>
      <c r="AU12" s="130">
        <v>6127</v>
      </c>
      <c r="AV12" s="259">
        <v>242</v>
      </c>
      <c r="AW12" s="130">
        <v>6365</v>
      </c>
      <c r="AX12" s="259">
        <v>250</v>
      </c>
      <c r="AY12" s="130">
        <v>6612</v>
      </c>
      <c r="AZ12" s="259">
        <v>257</v>
      </c>
      <c r="BA12" s="203">
        <v>6782</v>
      </c>
      <c r="BB12" s="335">
        <v>260</v>
      </c>
      <c r="BC12" s="203">
        <v>7028</v>
      </c>
      <c r="BD12" s="335">
        <v>264</v>
      </c>
      <c r="BE12" s="203">
        <v>7265</v>
      </c>
      <c r="BF12" s="335">
        <v>273</v>
      </c>
      <c r="BG12" s="203">
        <v>7465</v>
      </c>
      <c r="BH12" s="335">
        <v>286</v>
      </c>
      <c r="BI12" s="203">
        <v>7683</v>
      </c>
      <c r="BJ12" s="335">
        <v>305</v>
      </c>
      <c r="BK12" s="203">
        <v>7839</v>
      </c>
      <c r="BL12" s="335">
        <v>317</v>
      </c>
      <c r="BM12" s="203">
        <v>8071</v>
      </c>
      <c r="BN12" s="335">
        <v>329</v>
      </c>
      <c r="BO12" s="203">
        <v>8240</v>
      </c>
      <c r="BP12" s="335">
        <v>346</v>
      </c>
      <c r="BQ12" s="203">
        <v>8421</v>
      </c>
      <c r="BR12" s="335">
        <v>358</v>
      </c>
      <c r="BS12" s="203">
        <v>8609</v>
      </c>
      <c r="BT12" s="335">
        <v>365</v>
      </c>
      <c r="BU12" s="203">
        <v>8834</v>
      </c>
      <c r="BV12" s="201">
        <v>376</v>
      </c>
      <c r="BW12" s="373"/>
    </row>
    <row r="13" spans="1:78" x14ac:dyDescent="0.2">
      <c r="A13" s="256">
        <v>10</v>
      </c>
      <c r="B13" s="109" t="s">
        <v>10</v>
      </c>
      <c r="C13" s="128">
        <v>129</v>
      </c>
      <c r="D13" s="129">
        <v>99</v>
      </c>
      <c r="E13" s="128">
        <v>279</v>
      </c>
      <c r="F13" s="129">
        <v>172</v>
      </c>
      <c r="G13" s="130">
        <v>498</v>
      </c>
      <c r="H13" s="259">
        <v>228</v>
      </c>
      <c r="I13" s="130">
        <v>679</v>
      </c>
      <c r="J13" s="259">
        <v>303</v>
      </c>
      <c r="K13" s="130">
        <v>911</v>
      </c>
      <c r="L13" s="259">
        <v>357</v>
      </c>
      <c r="M13" s="130">
        <v>1128</v>
      </c>
      <c r="N13" s="259">
        <v>365</v>
      </c>
      <c r="O13" s="130">
        <v>2110</v>
      </c>
      <c r="P13" s="259">
        <v>535</v>
      </c>
      <c r="Q13" s="130">
        <v>2218</v>
      </c>
      <c r="R13" s="259">
        <v>576</v>
      </c>
      <c r="S13" s="130">
        <v>2389</v>
      </c>
      <c r="T13" s="259">
        <v>613</v>
      </c>
      <c r="U13" s="130">
        <v>2561</v>
      </c>
      <c r="V13" s="259">
        <v>656</v>
      </c>
      <c r="W13" s="130">
        <v>2733</v>
      </c>
      <c r="X13" s="259">
        <v>681</v>
      </c>
      <c r="Y13" s="130">
        <v>2799</v>
      </c>
      <c r="Z13" s="259">
        <v>730</v>
      </c>
      <c r="AA13" s="130">
        <v>2952</v>
      </c>
      <c r="AB13" s="259">
        <v>770</v>
      </c>
      <c r="AC13" s="130">
        <v>3080</v>
      </c>
      <c r="AD13" s="259">
        <v>807</v>
      </c>
      <c r="AE13" s="130">
        <v>3258</v>
      </c>
      <c r="AF13" s="259">
        <v>846</v>
      </c>
      <c r="AG13" s="130">
        <v>3391</v>
      </c>
      <c r="AH13" s="259">
        <v>902</v>
      </c>
      <c r="AI13" s="130">
        <v>3594</v>
      </c>
      <c r="AJ13" s="259">
        <v>947</v>
      </c>
      <c r="AK13" s="130">
        <v>3742</v>
      </c>
      <c r="AL13" s="259">
        <v>973</v>
      </c>
      <c r="AM13" s="130">
        <v>3905</v>
      </c>
      <c r="AN13" s="259">
        <v>1012</v>
      </c>
      <c r="AO13" s="130">
        <v>4038</v>
      </c>
      <c r="AP13" s="259">
        <v>1053</v>
      </c>
      <c r="AQ13" s="130">
        <v>4220</v>
      </c>
      <c r="AR13" s="259">
        <v>1108</v>
      </c>
      <c r="AS13" s="130">
        <v>4341</v>
      </c>
      <c r="AT13" s="259">
        <v>1137</v>
      </c>
      <c r="AU13" s="130">
        <v>4575</v>
      </c>
      <c r="AV13" s="259">
        <v>1175</v>
      </c>
      <c r="AW13" s="130">
        <v>4684</v>
      </c>
      <c r="AX13" s="259">
        <v>1216</v>
      </c>
      <c r="AY13" s="130">
        <v>4913</v>
      </c>
      <c r="AZ13" s="259">
        <v>1245</v>
      </c>
      <c r="BA13" s="203">
        <v>5047</v>
      </c>
      <c r="BB13" s="335">
        <v>1267</v>
      </c>
      <c r="BC13" s="203">
        <v>5222</v>
      </c>
      <c r="BD13" s="335">
        <v>1322</v>
      </c>
      <c r="BE13" s="203">
        <v>5354</v>
      </c>
      <c r="BF13" s="335">
        <v>1370</v>
      </c>
      <c r="BG13" s="203">
        <v>5532</v>
      </c>
      <c r="BH13" s="335">
        <v>1412</v>
      </c>
      <c r="BI13" s="203">
        <v>5686</v>
      </c>
      <c r="BJ13" s="335">
        <v>1474</v>
      </c>
      <c r="BK13" s="203">
        <v>5849</v>
      </c>
      <c r="BL13" s="335">
        <v>1508</v>
      </c>
      <c r="BM13" s="203">
        <v>6028</v>
      </c>
      <c r="BN13" s="335">
        <v>1544</v>
      </c>
      <c r="BO13" s="203">
        <v>6246</v>
      </c>
      <c r="BP13" s="335">
        <v>1566</v>
      </c>
      <c r="BQ13" s="203">
        <v>6443</v>
      </c>
      <c r="BR13" s="335">
        <v>1585</v>
      </c>
      <c r="BS13" s="203">
        <v>6640</v>
      </c>
      <c r="BT13" s="335">
        <v>1631</v>
      </c>
      <c r="BU13" s="203">
        <v>6817</v>
      </c>
      <c r="BV13" s="201">
        <v>1668</v>
      </c>
      <c r="BW13" s="373"/>
    </row>
    <row r="14" spans="1:78" x14ac:dyDescent="0.2">
      <c r="A14" s="256">
        <v>11</v>
      </c>
      <c r="B14" s="109" t="s">
        <v>11</v>
      </c>
      <c r="C14" s="128">
        <v>10730</v>
      </c>
      <c r="D14" s="129">
        <v>961</v>
      </c>
      <c r="E14" s="128">
        <v>27083</v>
      </c>
      <c r="F14" s="129">
        <v>1673</v>
      </c>
      <c r="G14" s="130">
        <v>43264</v>
      </c>
      <c r="H14" s="259">
        <v>2458</v>
      </c>
      <c r="I14" s="130">
        <v>63441</v>
      </c>
      <c r="J14" s="259">
        <v>3194</v>
      </c>
      <c r="K14" s="130">
        <v>87911</v>
      </c>
      <c r="L14" s="259">
        <v>4112</v>
      </c>
      <c r="M14" s="130">
        <v>118586</v>
      </c>
      <c r="N14" s="259">
        <v>4918</v>
      </c>
      <c r="O14" s="130">
        <v>177728</v>
      </c>
      <c r="P14" s="259">
        <v>6280</v>
      </c>
      <c r="Q14" s="130">
        <v>191247</v>
      </c>
      <c r="R14" s="259">
        <v>6807</v>
      </c>
      <c r="S14" s="130">
        <v>205515</v>
      </c>
      <c r="T14" s="259">
        <v>7256</v>
      </c>
      <c r="U14" s="130">
        <v>218557</v>
      </c>
      <c r="V14" s="259">
        <v>7791</v>
      </c>
      <c r="W14" s="130">
        <v>236290</v>
      </c>
      <c r="X14" s="259">
        <v>8243</v>
      </c>
      <c r="Y14" s="130">
        <v>244413</v>
      </c>
      <c r="Z14" s="259">
        <v>8771</v>
      </c>
      <c r="AA14" s="130">
        <v>256809</v>
      </c>
      <c r="AB14" s="259">
        <v>9325</v>
      </c>
      <c r="AC14" s="130">
        <v>267880</v>
      </c>
      <c r="AD14" s="259">
        <v>9793</v>
      </c>
      <c r="AE14" s="130">
        <v>280881</v>
      </c>
      <c r="AF14" s="259">
        <v>10272</v>
      </c>
      <c r="AG14" s="130">
        <v>294302</v>
      </c>
      <c r="AH14" s="259">
        <v>10706</v>
      </c>
      <c r="AI14" s="130">
        <v>310182</v>
      </c>
      <c r="AJ14" s="259">
        <v>11237</v>
      </c>
      <c r="AK14" s="130">
        <v>324045</v>
      </c>
      <c r="AL14" s="259">
        <v>11721</v>
      </c>
      <c r="AM14" s="130">
        <v>340656</v>
      </c>
      <c r="AN14" s="259">
        <v>12227</v>
      </c>
      <c r="AO14" s="130">
        <v>357353</v>
      </c>
      <c r="AP14" s="259">
        <v>12776</v>
      </c>
      <c r="AQ14" s="130">
        <v>373307</v>
      </c>
      <c r="AR14" s="259">
        <v>13321</v>
      </c>
      <c r="AS14" s="130">
        <v>384036</v>
      </c>
      <c r="AT14" s="259">
        <v>13797</v>
      </c>
      <c r="AU14" s="130">
        <v>403778</v>
      </c>
      <c r="AV14" s="259">
        <v>14297</v>
      </c>
      <c r="AW14" s="130">
        <v>418935</v>
      </c>
      <c r="AX14" s="259">
        <v>14831</v>
      </c>
      <c r="AY14" s="130">
        <v>434837</v>
      </c>
      <c r="AZ14" s="259">
        <v>15427</v>
      </c>
      <c r="BA14" s="203">
        <v>448348</v>
      </c>
      <c r="BB14" s="335">
        <v>15999</v>
      </c>
      <c r="BC14" s="203">
        <v>463295</v>
      </c>
      <c r="BD14" s="335">
        <v>16624</v>
      </c>
      <c r="BE14" s="203">
        <v>477731</v>
      </c>
      <c r="BF14" s="335">
        <v>17221</v>
      </c>
      <c r="BG14" s="203">
        <v>492036</v>
      </c>
      <c r="BH14" s="335">
        <v>17786</v>
      </c>
      <c r="BI14" s="203">
        <v>506266</v>
      </c>
      <c r="BJ14" s="335">
        <v>18843</v>
      </c>
      <c r="BK14" s="203">
        <v>521720</v>
      </c>
      <c r="BL14" s="335">
        <v>19486</v>
      </c>
      <c r="BM14" s="203">
        <v>538159</v>
      </c>
      <c r="BN14" s="335">
        <v>20052</v>
      </c>
      <c r="BO14" s="203">
        <v>552487</v>
      </c>
      <c r="BP14" s="335">
        <v>20720</v>
      </c>
      <c r="BQ14" s="203">
        <v>567061</v>
      </c>
      <c r="BR14" s="335">
        <v>21371</v>
      </c>
      <c r="BS14" s="203">
        <v>583203</v>
      </c>
      <c r="BT14" s="335">
        <v>22025</v>
      </c>
      <c r="BU14" s="203">
        <v>599537</v>
      </c>
      <c r="BV14" s="201">
        <v>22718</v>
      </c>
      <c r="BW14" s="373"/>
    </row>
    <row r="15" spans="1:78" x14ac:dyDescent="0.2">
      <c r="A15" s="256">
        <v>12</v>
      </c>
      <c r="B15" s="109" t="s">
        <v>12</v>
      </c>
      <c r="C15" s="128">
        <v>385</v>
      </c>
      <c r="D15" s="129">
        <v>119</v>
      </c>
      <c r="E15" s="128">
        <v>1093</v>
      </c>
      <c r="F15" s="129">
        <v>193</v>
      </c>
      <c r="G15" s="130">
        <v>1635</v>
      </c>
      <c r="H15" s="259">
        <v>253</v>
      </c>
      <c r="I15" s="130">
        <v>2326</v>
      </c>
      <c r="J15" s="259">
        <v>321</v>
      </c>
      <c r="K15" s="130">
        <v>3245</v>
      </c>
      <c r="L15" s="259">
        <v>371</v>
      </c>
      <c r="M15" s="130">
        <v>4053</v>
      </c>
      <c r="N15" s="259">
        <v>420</v>
      </c>
      <c r="O15" s="130">
        <v>6942</v>
      </c>
      <c r="P15" s="259">
        <v>532</v>
      </c>
      <c r="Q15" s="130">
        <v>7517</v>
      </c>
      <c r="R15" s="259">
        <v>565</v>
      </c>
      <c r="S15" s="130">
        <v>8071</v>
      </c>
      <c r="T15" s="259">
        <v>598</v>
      </c>
      <c r="U15" s="130">
        <v>8562</v>
      </c>
      <c r="V15" s="259">
        <v>640</v>
      </c>
      <c r="W15" s="130">
        <v>9286</v>
      </c>
      <c r="X15" s="259">
        <v>671</v>
      </c>
      <c r="Y15" s="130">
        <v>9570</v>
      </c>
      <c r="Z15" s="259">
        <v>709</v>
      </c>
      <c r="AA15" s="130">
        <v>10095</v>
      </c>
      <c r="AB15" s="259">
        <v>737</v>
      </c>
      <c r="AC15" s="130">
        <v>10580</v>
      </c>
      <c r="AD15" s="259">
        <v>772</v>
      </c>
      <c r="AE15" s="130">
        <v>11119</v>
      </c>
      <c r="AF15" s="259">
        <v>825</v>
      </c>
      <c r="AG15" s="130">
        <v>11602</v>
      </c>
      <c r="AH15" s="259">
        <v>874</v>
      </c>
      <c r="AI15" s="130">
        <v>12293</v>
      </c>
      <c r="AJ15" s="259">
        <v>919</v>
      </c>
      <c r="AK15" s="130">
        <v>12843</v>
      </c>
      <c r="AL15" s="259">
        <v>966</v>
      </c>
      <c r="AM15" s="130">
        <v>13362</v>
      </c>
      <c r="AN15" s="259">
        <v>1016</v>
      </c>
      <c r="AO15" s="130">
        <v>13933</v>
      </c>
      <c r="AP15" s="259">
        <v>1063</v>
      </c>
      <c r="AQ15" s="130">
        <v>14576</v>
      </c>
      <c r="AR15" s="259">
        <v>1105</v>
      </c>
      <c r="AS15" s="130">
        <v>14986</v>
      </c>
      <c r="AT15" s="259">
        <v>1146</v>
      </c>
      <c r="AU15" s="130">
        <v>15783</v>
      </c>
      <c r="AV15" s="259">
        <v>1199</v>
      </c>
      <c r="AW15" s="130">
        <v>16327</v>
      </c>
      <c r="AX15" s="259">
        <v>1244</v>
      </c>
      <c r="AY15" s="130">
        <v>17017</v>
      </c>
      <c r="AZ15" s="259">
        <v>1292</v>
      </c>
      <c r="BA15" s="203">
        <v>17594</v>
      </c>
      <c r="BB15" s="335">
        <v>1347</v>
      </c>
      <c r="BC15" s="203">
        <v>18229</v>
      </c>
      <c r="BD15" s="335">
        <v>1398</v>
      </c>
      <c r="BE15" s="203">
        <v>18863</v>
      </c>
      <c r="BF15" s="335">
        <v>1444</v>
      </c>
      <c r="BG15" s="203">
        <v>19556</v>
      </c>
      <c r="BH15" s="335">
        <v>1478</v>
      </c>
      <c r="BI15" s="203">
        <v>20226</v>
      </c>
      <c r="BJ15" s="335">
        <v>1580</v>
      </c>
      <c r="BK15" s="203">
        <v>20891</v>
      </c>
      <c r="BL15" s="335">
        <v>1624</v>
      </c>
      <c r="BM15" s="203">
        <v>21603</v>
      </c>
      <c r="BN15" s="335">
        <v>1685</v>
      </c>
      <c r="BO15" s="203">
        <v>22250</v>
      </c>
      <c r="BP15" s="335">
        <v>1756</v>
      </c>
      <c r="BQ15" s="203">
        <v>22971</v>
      </c>
      <c r="BR15" s="335">
        <v>1823</v>
      </c>
      <c r="BS15" s="203">
        <v>23655</v>
      </c>
      <c r="BT15" s="335">
        <v>1894</v>
      </c>
      <c r="BU15" s="203">
        <v>24433</v>
      </c>
      <c r="BV15" s="201">
        <v>1976</v>
      </c>
      <c r="BW15" s="373"/>
    </row>
    <row r="16" spans="1:78" x14ac:dyDescent="0.2">
      <c r="A16" s="256">
        <v>13</v>
      </c>
      <c r="B16" s="109" t="s">
        <v>13</v>
      </c>
      <c r="C16" s="128">
        <v>252</v>
      </c>
      <c r="D16" s="129">
        <v>18</v>
      </c>
      <c r="E16" s="128">
        <v>429</v>
      </c>
      <c r="F16" s="129">
        <v>38</v>
      </c>
      <c r="G16" s="130">
        <v>535</v>
      </c>
      <c r="H16" s="259">
        <v>58</v>
      </c>
      <c r="I16" s="130">
        <v>727</v>
      </c>
      <c r="J16" s="259">
        <v>72</v>
      </c>
      <c r="K16" s="130">
        <v>895</v>
      </c>
      <c r="L16" s="259">
        <v>79</v>
      </c>
      <c r="M16" s="130">
        <v>1066</v>
      </c>
      <c r="N16" s="259">
        <v>91</v>
      </c>
      <c r="O16" s="130">
        <v>1388</v>
      </c>
      <c r="P16" s="259">
        <v>129</v>
      </c>
      <c r="Q16" s="130">
        <v>1458</v>
      </c>
      <c r="R16" s="259">
        <v>142</v>
      </c>
      <c r="S16" s="130">
        <v>1564</v>
      </c>
      <c r="T16" s="259">
        <v>150</v>
      </c>
      <c r="U16" s="130">
        <v>1642</v>
      </c>
      <c r="V16" s="259">
        <v>162</v>
      </c>
      <c r="W16" s="130">
        <v>1727</v>
      </c>
      <c r="X16" s="259">
        <v>177</v>
      </c>
      <c r="Y16" s="130">
        <v>1781</v>
      </c>
      <c r="Z16" s="259">
        <v>182</v>
      </c>
      <c r="AA16" s="130">
        <v>1865</v>
      </c>
      <c r="AB16" s="259">
        <v>194</v>
      </c>
      <c r="AC16" s="130">
        <v>1946</v>
      </c>
      <c r="AD16" s="259">
        <v>207</v>
      </c>
      <c r="AE16" s="130">
        <v>2030</v>
      </c>
      <c r="AF16" s="259">
        <v>217</v>
      </c>
      <c r="AG16" s="130">
        <v>2119</v>
      </c>
      <c r="AH16" s="259">
        <v>225</v>
      </c>
      <c r="AI16" s="130">
        <v>2232</v>
      </c>
      <c r="AJ16" s="259">
        <v>237</v>
      </c>
      <c r="AK16" s="130">
        <v>2331</v>
      </c>
      <c r="AL16" s="259">
        <v>249</v>
      </c>
      <c r="AM16" s="130">
        <v>2420</v>
      </c>
      <c r="AN16" s="259">
        <v>262</v>
      </c>
      <c r="AO16" s="130">
        <v>2530</v>
      </c>
      <c r="AP16" s="259">
        <v>276</v>
      </c>
      <c r="AQ16" s="130">
        <v>2641</v>
      </c>
      <c r="AR16" s="259">
        <v>282</v>
      </c>
      <c r="AS16" s="130">
        <v>2716</v>
      </c>
      <c r="AT16" s="259">
        <v>290</v>
      </c>
      <c r="AU16" s="130">
        <v>2833</v>
      </c>
      <c r="AV16" s="259">
        <v>299</v>
      </c>
      <c r="AW16" s="130">
        <v>2945</v>
      </c>
      <c r="AX16" s="259">
        <v>311</v>
      </c>
      <c r="AY16" s="130">
        <v>3058</v>
      </c>
      <c r="AZ16" s="259">
        <v>323</v>
      </c>
      <c r="BA16" s="203">
        <v>3144</v>
      </c>
      <c r="BB16" s="335">
        <v>342</v>
      </c>
      <c r="BC16" s="203">
        <v>3226</v>
      </c>
      <c r="BD16" s="335">
        <v>356</v>
      </c>
      <c r="BE16" s="203">
        <v>3341</v>
      </c>
      <c r="BF16" s="335">
        <v>367</v>
      </c>
      <c r="BG16" s="203">
        <v>3463</v>
      </c>
      <c r="BH16" s="335">
        <v>391</v>
      </c>
      <c r="BI16" s="203">
        <v>3541</v>
      </c>
      <c r="BJ16" s="335">
        <v>421</v>
      </c>
      <c r="BK16" s="203">
        <v>3631</v>
      </c>
      <c r="BL16" s="335">
        <v>453</v>
      </c>
      <c r="BM16" s="203">
        <v>3729</v>
      </c>
      <c r="BN16" s="335">
        <v>473</v>
      </c>
      <c r="BO16" s="203">
        <v>3816</v>
      </c>
      <c r="BP16" s="335">
        <v>504</v>
      </c>
      <c r="BQ16" s="203">
        <v>3910</v>
      </c>
      <c r="BR16" s="335">
        <v>533</v>
      </c>
      <c r="BS16" s="203">
        <v>3999</v>
      </c>
      <c r="BT16" s="335">
        <v>559</v>
      </c>
      <c r="BU16" s="203">
        <v>4103</v>
      </c>
      <c r="BV16" s="201">
        <v>579</v>
      </c>
      <c r="BW16" s="373"/>
    </row>
    <row r="17" spans="1:75" x14ac:dyDescent="0.2">
      <c r="A17" s="256">
        <v>14</v>
      </c>
      <c r="B17" s="109" t="s">
        <v>14</v>
      </c>
      <c r="C17" s="128">
        <v>558</v>
      </c>
      <c r="D17" s="129">
        <v>63</v>
      </c>
      <c r="E17" s="128">
        <v>1100</v>
      </c>
      <c r="F17" s="129">
        <v>120</v>
      </c>
      <c r="G17" s="130">
        <v>1495</v>
      </c>
      <c r="H17" s="259">
        <v>168</v>
      </c>
      <c r="I17" s="130">
        <v>2047</v>
      </c>
      <c r="J17" s="259">
        <v>238</v>
      </c>
      <c r="K17" s="130">
        <v>2464</v>
      </c>
      <c r="L17" s="259">
        <v>279</v>
      </c>
      <c r="M17" s="130">
        <v>2961</v>
      </c>
      <c r="N17" s="259">
        <v>305</v>
      </c>
      <c r="O17" s="130">
        <v>3987</v>
      </c>
      <c r="P17" s="259">
        <v>410</v>
      </c>
      <c r="Q17" s="130">
        <v>4223</v>
      </c>
      <c r="R17" s="259">
        <v>440</v>
      </c>
      <c r="S17" s="130">
        <v>4512</v>
      </c>
      <c r="T17" s="259">
        <v>460</v>
      </c>
      <c r="U17" s="130">
        <v>4782</v>
      </c>
      <c r="V17" s="259">
        <v>498</v>
      </c>
      <c r="W17" s="130">
        <v>5143</v>
      </c>
      <c r="X17" s="259">
        <v>522</v>
      </c>
      <c r="Y17" s="130">
        <v>5331</v>
      </c>
      <c r="Z17" s="259">
        <v>556</v>
      </c>
      <c r="AA17" s="130">
        <v>5601</v>
      </c>
      <c r="AB17" s="259">
        <v>585</v>
      </c>
      <c r="AC17" s="130">
        <v>5818</v>
      </c>
      <c r="AD17" s="259">
        <v>615</v>
      </c>
      <c r="AE17" s="130">
        <v>6058</v>
      </c>
      <c r="AF17" s="259">
        <v>657</v>
      </c>
      <c r="AG17" s="130">
        <v>6286</v>
      </c>
      <c r="AH17" s="259">
        <v>683</v>
      </c>
      <c r="AI17" s="130">
        <v>6620</v>
      </c>
      <c r="AJ17" s="259">
        <v>718</v>
      </c>
      <c r="AK17" s="130">
        <v>6872</v>
      </c>
      <c r="AL17" s="259">
        <v>759</v>
      </c>
      <c r="AM17" s="130">
        <v>7146</v>
      </c>
      <c r="AN17" s="259">
        <v>793</v>
      </c>
      <c r="AO17" s="130">
        <v>7449</v>
      </c>
      <c r="AP17" s="259">
        <v>828</v>
      </c>
      <c r="AQ17" s="130">
        <v>7726</v>
      </c>
      <c r="AR17" s="259">
        <v>845</v>
      </c>
      <c r="AS17" s="130">
        <v>7906</v>
      </c>
      <c r="AT17" s="259">
        <v>880</v>
      </c>
      <c r="AU17" s="130">
        <v>8216</v>
      </c>
      <c r="AV17" s="259">
        <v>903</v>
      </c>
      <c r="AW17" s="130">
        <v>8480</v>
      </c>
      <c r="AX17" s="259">
        <v>938</v>
      </c>
      <c r="AY17" s="130">
        <v>8754</v>
      </c>
      <c r="AZ17" s="259">
        <v>967</v>
      </c>
      <c r="BA17" s="203">
        <v>8984</v>
      </c>
      <c r="BB17" s="335">
        <v>997</v>
      </c>
      <c r="BC17" s="203">
        <v>9231</v>
      </c>
      <c r="BD17" s="335">
        <v>1037</v>
      </c>
      <c r="BE17" s="203">
        <v>9482</v>
      </c>
      <c r="BF17" s="335">
        <v>1068</v>
      </c>
      <c r="BG17" s="203">
        <v>9759</v>
      </c>
      <c r="BH17" s="335">
        <v>1114</v>
      </c>
      <c r="BI17" s="203">
        <v>10020</v>
      </c>
      <c r="BJ17" s="335">
        <v>1171</v>
      </c>
      <c r="BK17" s="203">
        <v>10281</v>
      </c>
      <c r="BL17" s="335">
        <v>1222</v>
      </c>
      <c r="BM17" s="203">
        <v>10546</v>
      </c>
      <c r="BN17" s="335">
        <v>1264</v>
      </c>
      <c r="BO17" s="203">
        <v>10829</v>
      </c>
      <c r="BP17" s="335">
        <v>1325</v>
      </c>
      <c r="BQ17" s="203">
        <v>11108</v>
      </c>
      <c r="BR17" s="335">
        <v>1375</v>
      </c>
      <c r="BS17" s="203">
        <v>11405</v>
      </c>
      <c r="BT17" s="335">
        <v>1420</v>
      </c>
      <c r="BU17" s="203">
        <v>11677</v>
      </c>
      <c r="BV17" s="201">
        <v>1462</v>
      </c>
      <c r="BW17" s="373"/>
    </row>
    <row r="18" spans="1:75" x14ac:dyDescent="0.2">
      <c r="A18" s="256">
        <v>15</v>
      </c>
      <c r="B18" s="109" t="s">
        <v>15</v>
      </c>
      <c r="C18" s="128">
        <v>1201</v>
      </c>
      <c r="D18" s="129">
        <v>73</v>
      </c>
      <c r="E18" s="128">
        <v>2193</v>
      </c>
      <c r="F18" s="129">
        <v>148</v>
      </c>
      <c r="G18" s="130">
        <v>3119</v>
      </c>
      <c r="H18" s="259">
        <v>238</v>
      </c>
      <c r="I18" s="130">
        <v>4308</v>
      </c>
      <c r="J18" s="259">
        <v>359</v>
      </c>
      <c r="K18" s="130">
        <v>5596</v>
      </c>
      <c r="L18" s="259">
        <v>490</v>
      </c>
      <c r="M18" s="130">
        <v>6828</v>
      </c>
      <c r="N18" s="259">
        <v>599</v>
      </c>
      <c r="O18" s="130">
        <v>9781</v>
      </c>
      <c r="P18" s="259">
        <v>764</v>
      </c>
      <c r="Q18" s="130">
        <v>10416</v>
      </c>
      <c r="R18" s="259">
        <v>821</v>
      </c>
      <c r="S18" s="130">
        <v>11248</v>
      </c>
      <c r="T18" s="259">
        <v>890</v>
      </c>
      <c r="U18" s="130">
        <v>11939</v>
      </c>
      <c r="V18" s="259">
        <v>962</v>
      </c>
      <c r="W18" s="130">
        <v>12828</v>
      </c>
      <c r="X18" s="259">
        <v>1021</v>
      </c>
      <c r="Y18" s="130">
        <v>13253</v>
      </c>
      <c r="Z18" s="259">
        <v>1077</v>
      </c>
      <c r="AA18" s="130">
        <v>13953</v>
      </c>
      <c r="AB18" s="259">
        <v>1152</v>
      </c>
      <c r="AC18" s="130">
        <v>14560</v>
      </c>
      <c r="AD18" s="259">
        <v>1224</v>
      </c>
      <c r="AE18" s="130">
        <v>15066</v>
      </c>
      <c r="AF18" s="259">
        <v>1290</v>
      </c>
      <c r="AG18" s="130">
        <v>15639</v>
      </c>
      <c r="AH18" s="259">
        <v>1330</v>
      </c>
      <c r="AI18" s="130">
        <v>16392</v>
      </c>
      <c r="AJ18" s="259">
        <v>1403</v>
      </c>
      <c r="AK18" s="130">
        <v>17002</v>
      </c>
      <c r="AL18" s="259">
        <v>1472</v>
      </c>
      <c r="AM18" s="130">
        <v>17562</v>
      </c>
      <c r="AN18" s="259">
        <v>1549</v>
      </c>
      <c r="AO18" s="130">
        <v>18162</v>
      </c>
      <c r="AP18" s="259">
        <v>1609</v>
      </c>
      <c r="AQ18" s="130">
        <v>18738</v>
      </c>
      <c r="AR18" s="259">
        <v>1674</v>
      </c>
      <c r="AS18" s="130">
        <v>19153</v>
      </c>
      <c r="AT18" s="259">
        <v>1734</v>
      </c>
      <c r="AU18" s="130">
        <v>19887</v>
      </c>
      <c r="AV18" s="259">
        <v>1803</v>
      </c>
      <c r="AW18" s="130">
        <v>20484</v>
      </c>
      <c r="AX18" s="259">
        <v>1857</v>
      </c>
      <c r="AY18" s="130">
        <v>21129</v>
      </c>
      <c r="AZ18" s="259">
        <v>1915</v>
      </c>
      <c r="BA18" s="203">
        <v>21685</v>
      </c>
      <c r="BB18" s="335">
        <v>1994</v>
      </c>
      <c r="BC18" s="203">
        <v>22261</v>
      </c>
      <c r="BD18" s="335">
        <v>2065</v>
      </c>
      <c r="BE18" s="203">
        <v>22852</v>
      </c>
      <c r="BF18" s="335">
        <v>2124</v>
      </c>
      <c r="BG18" s="203">
        <v>23443</v>
      </c>
      <c r="BH18" s="335">
        <v>2224</v>
      </c>
      <c r="BI18" s="203">
        <v>24033</v>
      </c>
      <c r="BJ18" s="335">
        <v>2372</v>
      </c>
      <c r="BK18" s="203">
        <v>24582</v>
      </c>
      <c r="BL18" s="335">
        <v>2461</v>
      </c>
      <c r="BM18" s="203">
        <v>25247</v>
      </c>
      <c r="BN18" s="335">
        <v>2543</v>
      </c>
      <c r="BO18" s="203">
        <v>25805</v>
      </c>
      <c r="BP18" s="335">
        <v>2639</v>
      </c>
      <c r="BQ18" s="203">
        <v>26501</v>
      </c>
      <c r="BR18" s="335">
        <v>2737</v>
      </c>
      <c r="BS18" s="203">
        <v>27132</v>
      </c>
      <c r="BT18" s="335">
        <v>2853</v>
      </c>
      <c r="BU18" s="203">
        <v>27774</v>
      </c>
      <c r="BV18" s="201">
        <v>2937</v>
      </c>
      <c r="BW18" s="373"/>
    </row>
    <row r="19" spans="1:75" x14ac:dyDescent="0.2">
      <c r="A19" s="256">
        <v>16</v>
      </c>
      <c r="B19" s="109" t="s">
        <v>16</v>
      </c>
      <c r="C19" s="128">
        <v>783</v>
      </c>
      <c r="D19" s="129">
        <v>150</v>
      </c>
      <c r="E19" s="128">
        <v>1575</v>
      </c>
      <c r="F19" s="129">
        <v>285</v>
      </c>
      <c r="G19" s="130">
        <v>2403</v>
      </c>
      <c r="H19" s="259">
        <v>416</v>
      </c>
      <c r="I19" s="130">
        <v>3206</v>
      </c>
      <c r="J19" s="259">
        <v>515</v>
      </c>
      <c r="K19" s="130">
        <v>3930</v>
      </c>
      <c r="L19" s="259">
        <v>610</v>
      </c>
      <c r="M19" s="130">
        <v>4887</v>
      </c>
      <c r="N19" s="259">
        <v>715</v>
      </c>
      <c r="O19" s="130">
        <v>6622</v>
      </c>
      <c r="P19" s="259">
        <v>895</v>
      </c>
      <c r="Q19" s="130">
        <v>7055</v>
      </c>
      <c r="R19" s="259">
        <v>953</v>
      </c>
      <c r="S19" s="130">
        <v>7519</v>
      </c>
      <c r="T19" s="259">
        <v>1005</v>
      </c>
      <c r="U19" s="130">
        <v>7929</v>
      </c>
      <c r="V19" s="259">
        <v>1080</v>
      </c>
      <c r="W19" s="130">
        <v>8441</v>
      </c>
      <c r="X19" s="259">
        <v>1135</v>
      </c>
      <c r="Y19" s="130">
        <v>8654</v>
      </c>
      <c r="Z19" s="259">
        <v>1210</v>
      </c>
      <c r="AA19" s="130">
        <v>9009</v>
      </c>
      <c r="AB19" s="259">
        <v>1292</v>
      </c>
      <c r="AC19" s="130">
        <v>9328</v>
      </c>
      <c r="AD19" s="259">
        <v>1352</v>
      </c>
      <c r="AE19" s="130">
        <v>9675</v>
      </c>
      <c r="AF19" s="259">
        <v>1430</v>
      </c>
      <c r="AG19" s="130">
        <v>10058</v>
      </c>
      <c r="AH19" s="259">
        <v>1495</v>
      </c>
      <c r="AI19" s="130">
        <v>10461</v>
      </c>
      <c r="AJ19" s="259">
        <v>1558</v>
      </c>
      <c r="AK19" s="130">
        <v>10837</v>
      </c>
      <c r="AL19" s="259">
        <v>1642</v>
      </c>
      <c r="AM19" s="130">
        <v>11236</v>
      </c>
      <c r="AN19" s="259">
        <v>1710</v>
      </c>
      <c r="AO19" s="130">
        <v>11599</v>
      </c>
      <c r="AP19" s="259">
        <v>1782</v>
      </c>
      <c r="AQ19" s="130">
        <v>11990</v>
      </c>
      <c r="AR19" s="259">
        <v>1847</v>
      </c>
      <c r="AS19" s="130">
        <v>12230</v>
      </c>
      <c r="AT19" s="259">
        <v>1917</v>
      </c>
      <c r="AU19" s="130">
        <v>12670</v>
      </c>
      <c r="AV19" s="259">
        <v>1972</v>
      </c>
      <c r="AW19" s="130">
        <v>13010</v>
      </c>
      <c r="AX19" s="259">
        <v>2033</v>
      </c>
      <c r="AY19" s="130">
        <v>13337</v>
      </c>
      <c r="AZ19" s="259">
        <v>2124</v>
      </c>
      <c r="BA19" s="203">
        <v>13603</v>
      </c>
      <c r="BB19" s="335">
        <v>2179</v>
      </c>
      <c r="BC19" s="203">
        <v>13926</v>
      </c>
      <c r="BD19" s="335">
        <v>2241</v>
      </c>
      <c r="BE19" s="203">
        <v>14222</v>
      </c>
      <c r="BF19" s="335">
        <v>2322</v>
      </c>
      <c r="BG19" s="203">
        <v>14581</v>
      </c>
      <c r="BH19" s="335">
        <v>2428</v>
      </c>
      <c r="BI19" s="203">
        <v>14906</v>
      </c>
      <c r="BJ19" s="335">
        <v>2549</v>
      </c>
      <c r="BK19" s="203">
        <v>15237</v>
      </c>
      <c r="BL19" s="335">
        <v>2635</v>
      </c>
      <c r="BM19" s="203">
        <v>15578</v>
      </c>
      <c r="BN19" s="335">
        <v>2716</v>
      </c>
      <c r="BO19" s="203">
        <v>15918</v>
      </c>
      <c r="BP19" s="335">
        <v>2811</v>
      </c>
      <c r="BQ19" s="203">
        <v>16233</v>
      </c>
      <c r="BR19" s="335">
        <v>2905</v>
      </c>
      <c r="BS19" s="203">
        <v>16520</v>
      </c>
      <c r="BT19" s="335">
        <v>3001</v>
      </c>
      <c r="BU19" s="203">
        <v>16850</v>
      </c>
      <c r="BV19" s="201">
        <v>3087</v>
      </c>
      <c r="BW19" s="373"/>
    </row>
    <row r="20" spans="1:75" x14ac:dyDescent="0.2">
      <c r="A20" s="256">
        <v>17</v>
      </c>
      <c r="B20" s="109" t="s">
        <v>17</v>
      </c>
      <c r="C20" s="128">
        <v>642</v>
      </c>
      <c r="D20" s="129">
        <v>120</v>
      </c>
      <c r="E20" s="128">
        <v>1241</v>
      </c>
      <c r="F20" s="129">
        <v>229</v>
      </c>
      <c r="G20" s="130">
        <v>1812</v>
      </c>
      <c r="H20" s="259">
        <v>354</v>
      </c>
      <c r="I20" s="130">
        <v>2456</v>
      </c>
      <c r="J20" s="259">
        <v>457</v>
      </c>
      <c r="K20" s="130">
        <v>3099</v>
      </c>
      <c r="L20" s="259">
        <v>567</v>
      </c>
      <c r="M20" s="130">
        <v>3874</v>
      </c>
      <c r="N20" s="259">
        <v>664</v>
      </c>
      <c r="O20" s="130">
        <v>5246</v>
      </c>
      <c r="P20" s="259">
        <v>853</v>
      </c>
      <c r="Q20" s="130">
        <v>5592</v>
      </c>
      <c r="R20" s="259">
        <v>914</v>
      </c>
      <c r="S20" s="130">
        <v>5968</v>
      </c>
      <c r="T20" s="259">
        <v>980</v>
      </c>
      <c r="U20" s="130">
        <v>6367</v>
      </c>
      <c r="V20" s="259">
        <v>1050</v>
      </c>
      <c r="W20" s="130">
        <v>6935</v>
      </c>
      <c r="X20" s="259">
        <v>1122</v>
      </c>
      <c r="Y20" s="130">
        <v>7214</v>
      </c>
      <c r="Z20" s="259">
        <v>1209</v>
      </c>
      <c r="AA20" s="130">
        <v>7630</v>
      </c>
      <c r="AB20" s="259">
        <v>1277</v>
      </c>
      <c r="AC20" s="130">
        <v>8046</v>
      </c>
      <c r="AD20" s="259">
        <v>1337</v>
      </c>
      <c r="AE20" s="130">
        <v>8437</v>
      </c>
      <c r="AF20" s="259">
        <v>1433</v>
      </c>
      <c r="AG20" s="130">
        <v>8893</v>
      </c>
      <c r="AH20" s="259">
        <v>1491</v>
      </c>
      <c r="AI20" s="130">
        <v>9356</v>
      </c>
      <c r="AJ20" s="259">
        <v>1574</v>
      </c>
      <c r="AK20" s="130">
        <v>9793</v>
      </c>
      <c r="AL20" s="259">
        <v>1662</v>
      </c>
      <c r="AM20" s="130">
        <v>10213</v>
      </c>
      <c r="AN20" s="259">
        <v>1751</v>
      </c>
      <c r="AO20" s="130">
        <v>10617</v>
      </c>
      <c r="AP20" s="259">
        <v>1832</v>
      </c>
      <c r="AQ20" s="130">
        <v>11075</v>
      </c>
      <c r="AR20" s="259">
        <v>1906</v>
      </c>
      <c r="AS20" s="130">
        <v>11368</v>
      </c>
      <c r="AT20" s="259">
        <v>1989</v>
      </c>
      <c r="AU20" s="130">
        <v>11968</v>
      </c>
      <c r="AV20" s="259">
        <v>2046</v>
      </c>
      <c r="AW20" s="130">
        <v>12415</v>
      </c>
      <c r="AX20" s="259">
        <v>2113</v>
      </c>
      <c r="AY20" s="130">
        <v>12873</v>
      </c>
      <c r="AZ20" s="259">
        <v>2208</v>
      </c>
      <c r="BA20" s="203">
        <v>13304</v>
      </c>
      <c r="BB20" s="335">
        <v>2281</v>
      </c>
      <c r="BC20" s="203">
        <v>13743</v>
      </c>
      <c r="BD20" s="335">
        <v>2365</v>
      </c>
      <c r="BE20" s="203">
        <v>14217</v>
      </c>
      <c r="BF20" s="335">
        <v>2464</v>
      </c>
      <c r="BG20" s="203">
        <v>14728</v>
      </c>
      <c r="BH20" s="335">
        <v>2640</v>
      </c>
      <c r="BI20" s="203">
        <v>15215</v>
      </c>
      <c r="BJ20" s="335">
        <v>2817</v>
      </c>
      <c r="BK20" s="203">
        <v>15709</v>
      </c>
      <c r="BL20" s="335">
        <v>2932</v>
      </c>
      <c r="BM20" s="203">
        <v>16256</v>
      </c>
      <c r="BN20" s="335">
        <v>3038</v>
      </c>
      <c r="BO20" s="203">
        <v>16751</v>
      </c>
      <c r="BP20" s="335">
        <v>3158</v>
      </c>
      <c r="BQ20" s="203">
        <v>17283</v>
      </c>
      <c r="BR20" s="335">
        <v>3261</v>
      </c>
      <c r="BS20" s="203">
        <v>17803</v>
      </c>
      <c r="BT20" s="335">
        <v>3347</v>
      </c>
      <c r="BU20" s="203">
        <v>18306</v>
      </c>
      <c r="BV20" s="201">
        <v>3458</v>
      </c>
      <c r="BW20" s="373"/>
    </row>
    <row r="21" spans="1:75" x14ac:dyDescent="0.2">
      <c r="A21" s="256">
        <v>18</v>
      </c>
      <c r="B21" s="109" t="s">
        <v>18</v>
      </c>
      <c r="C21" s="130">
        <v>0</v>
      </c>
      <c r="D21" s="129">
        <v>386</v>
      </c>
      <c r="E21" s="130">
        <v>190</v>
      </c>
      <c r="F21" s="129">
        <v>597</v>
      </c>
      <c r="G21" s="130">
        <v>8439</v>
      </c>
      <c r="H21" s="259">
        <v>771</v>
      </c>
      <c r="I21" s="130">
        <v>331</v>
      </c>
      <c r="J21" s="259">
        <v>913</v>
      </c>
      <c r="K21" s="130">
        <v>8929</v>
      </c>
      <c r="L21" s="259">
        <v>1094</v>
      </c>
      <c r="M21" s="130">
        <v>9494</v>
      </c>
      <c r="N21" s="259">
        <v>1347</v>
      </c>
      <c r="O21" s="130">
        <v>9494</v>
      </c>
      <c r="P21" s="259">
        <v>1675</v>
      </c>
      <c r="Q21" s="359" t="s">
        <v>58</v>
      </c>
      <c r="R21" s="259">
        <v>1827</v>
      </c>
      <c r="S21" s="359" t="s">
        <v>58</v>
      </c>
      <c r="T21" s="259">
        <v>1961</v>
      </c>
      <c r="U21" s="359" t="s">
        <v>58</v>
      </c>
      <c r="V21" s="259">
        <v>2098</v>
      </c>
      <c r="W21" s="359" t="s">
        <v>58</v>
      </c>
      <c r="X21" s="259">
        <v>2213</v>
      </c>
      <c r="Y21" s="359" t="s">
        <v>58</v>
      </c>
      <c r="Z21" s="259">
        <v>2348</v>
      </c>
      <c r="AA21" s="359" t="s">
        <v>58</v>
      </c>
      <c r="AB21" s="259">
        <v>2506</v>
      </c>
      <c r="AC21" s="359" t="s">
        <v>58</v>
      </c>
      <c r="AD21" s="259">
        <v>2665</v>
      </c>
      <c r="AE21" s="359" t="s">
        <v>58</v>
      </c>
      <c r="AF21" s="259">
        <v>2835</v>
      </c>
      <c r="AG21" s="359" t="s">
        <v>58</v>
      </c>
      <c r="AH21" s="259">
        <v>3006</v>
      </c>
      <c r="AI21" s="359" t="s">
        <v>58</v>
      </c>
      <c r="AJ21" s="259">
        <v>3219</v>
      </c>
      <c r="AK21" s="359" t="s">
        <v>58</v>
      </c>
      <c r="AL21" s="259">
        <v>3374</v>
      </c>
      <c r="AM21" s="359" t="s">
        <v>58</v>
      </c>
      <c r="AN21" s="259">
        <v>3559</v>
      </c>
      <c r="AO21" s="359" t="s">
        <v>58</v>
      </c>
      <c r="AP21" s="259">
        <v>3758</v>
      </c>
      <c r="AQ21" s="359" t="s">
        <v>58</v>
      </c>
      <c r="AR21" s="259">
        <v>3934</v>
      </c>
      <c r="AS21" s="359" t="s">
        <v>58</v>
      </c>
      <c r="AT21" s="259">
        <v>4108</v>
      </c>
      <c r="AU21" s="359" t="s">
        <v>58</v>
      </c>
      <c r="AV21" s="259">
        <v>4321</v>
      </c>
      <c r="AW21" s="359" t="s">
        <v>58</v>
      </c>
      <c r="AX21" s="259">
        <v>4533</v>
      </c>
      <c r="AY21" s="359" t="s">
        <v>58</v>
      </c>
      <c r="AZ21" s="259">
        <v>4755</v>
      </c>
      <c r="BA21" s="359" t="s">
        <v>58</v>
      </c>
      <c r="BB21" s="335">
        <v>5060</v>
      </c>
      <c r="BC21" s="359" t="s">
        <v>58</v>
      </c>
      <c r="BD21" s="335">
        <v>5393</v>
      </c>
      <c r="BE21" s="203">
        <v>32294</v>
      </c>
      <c r="BF21" s="335">
        <v>5695</v>
      </c>
      <c r="BG21" s="203">
        <v>45258</v>
      </c>
      <c r="BH21" s="335">
        <v>6178</v>
      </c>
      <c r="BI21" s="203">
        <v>58261</v>
      </c>
      <c r="BJ21" s="335">
        <v>6644</v>
      </c>
      <c r="BK21" s="203">
        <v>68940</v>
      </c>
      <c r="BL21" s="335">
        <v>6956</v>
      </c>
      <c r="BM21" s="203">
        <v>80708</v>
      </c>
      <c r="BN21" s="335">
        <v>7304</v>
      </c>
      <c r="BO21" s="203">
        <v>91860</v>
      </c>
      <c r="BP21" s="335">
        <v>7675</v>
      </c>
      <c r="BQ21" s="203">
        <v>103946</v>
      </c>
      <c r="BR21" s="335">
        <v>8105</v>
      </c>
      <c r="BS21" s="203">
        <v>117100</v>
      </c>
      <c r="BT21" s="335">
        <v>8520</v>
      </c>
      <c r="BU21" s="110">
        <v>129604</v>
      </c>
      <c r="BV21" s="112">
        <v>8981</v>
      </c>
      <c r="BW21" s="373"/>
    </row>
    <row r="22" spans="1:75" x14ac:dyDescent="0.2">
      <c r="A22" s="256">
        <v>19</v>
      </c>
      <c r="B22" s="109" t="s">
        <v>19</v>
      </c>
      <c r="C22" s="128">
        <v>232825</v>
      </c>
      <c r="D22" s="129">
        <v>7155</v>
      </c>
      <c r="E22" s="128">
        <v>378229</v>
      </c>
      <c r="F22" s="129">
        <v>11619</v>
      </c>
      <c r="G22" s="130">
        <v>564181</v>
      </c>
      <c r="H22" s="259">
        <v>17450</v>
      </c>
      <c r="I22" s="130">
        <v>715444</v>
      </c>
      <c r="J22" s="259">
        <v>21624</v>
      </c>
      <c r="K22" s="130">
        <v>870634</v>
      </c>
      <c r="L22" s="259">
        <v>26956</v>
      </c>
      <c r="M22" s="130">
        <v>992798</v>
      </c>
      <c r="N22" s="259">
        <v>28662</v>
      </c>
      <c r="O22" s="130">
        <v>1183662</v>
      </c>
      <c r="P22" s="259">
        <v>36840</v>
      </c>
      <c r="Q22" s="130">
        <v>1222705</v>
      </c>
      <c r="R22" s="259">
        <v>37858</v>
      </c>
      <c r="S22" s="130">
        <v>1326546</v>
      </c>
      <c r="T22" s="259">
        <v>41114</v>
      </c>
      <c r="U22" s="130">
        <v>1427661</v>
      </c>
      <c r="V22" s="259">
        <v>44832</v>
      </c>
      <c r="W22" s="130">
        <v>1523606</v>
      </c>
      <c r="X22" s="259">
        <v>47223</v>
      </c>
      <c r="Y22" s="130">
        <v>1549715</v>
      </c>
      <c r="Z22" s="259">
        <v>48569</v>
      </c>
      <c r="AA22" s="130">
        <v>1633129</v>
      </c>
      <c r="AB22" s="259">
        <v>51811</v>
      </c>
      <c r="AC22" s="130">
        <v>1752174</v>
      </c>
      <c r="AD22" s="259">
        <v>56272</v>
      </c>
      <c r="AE22" s="130">
        <v>1830543</v>
      </c>
      <c r="AF22" s="259">
        <v>58590</v>
      </c>
      <c r="AG22" s="130">
        <v>1870556</v>
      </c>
      <c r="AH22" s="259">
        <v>59553</v>
      </c>
      <c r="AI22" s="130">
        <v>1993192</v>
      </c>
      <c r="AJ22" s="259">
        <v>64434</v>
      </c>
      <c r="AK22" s="130">
        <v>2086148</v>
      </c>
      <c r="AL22" s="259">
        <v>67209</v>
      </c>
      <c r="AM22" s="130">
        <v>2155310</v>
      </c>
      <c r="AN22" s="259">
        <v>69411</v>
      </c>
      <c r="AO22" s="130">
        <v>2192959</v>
      </c>
      <c r="AP22" s="259">
        <v>70526</v>
      </c>
      <c r="AQ22" s="130">
        <v>2291708</v>
      </c>
      <c r="AR22" s="259">
        <v>74439</v>
      </c>
      <c r="AS22" s="130">
        <v>2369299</v>
      </c>
      <c r="AT22" s="259">
        <v>77931</v>
      </c>
      <c r="AU22" s="130">
        <v>2453570</v>
      </c>
      <c r="AV22" s="259">
        <v>79626</v>
      </c>
      <c r="AW22" s="130">
        <v>2487104</v>
      </c>
      <c r="AX22" s="259">
        <v>80622</v>
      </c>
      <c r="AY22" s="130">
        <v>2571332</v>
      </c>
      <c r="AZ22" s="259">
        <v>83823</v>
      </c>
      <c r="BA22" s="203">
        <v>2674567</v>
      </c>
      <c r="BB22" s="335">
        <v>88437</v>
      </c>
      <c r="BC22" s="203">
        <v>2735859</v>
      </c>
      <c r="BD22" s="335">
        <v>90465</v>
      </c>
      <c r="BE22" s="203">
        <v>2767253</v>
      </c>
      <c r="BF22" s="335">
        <v>91578</v>
      </c>
      <c r="BG22" s="203">
        <v>2842797</v>
      </c>
      <c r="BH22" s="335">
        <v>93462</v>
      </c>
      <c r="BI22" s="203">
        <v>2940162</v>
      </c>
      <c r="BJ22" s="335">
        <v>99716</v>
      </c>
      <c r="BK22" s="203">
        <v>2994320</v>
      </c>
      <c r="BL22" s="335">
        <v>102302</v>
      </c>
      <c r="BM22" s="203">
        <v>3028809</v>
      </c>
      <c r="BN22" s="335">
        <v>103786</v>
      </c>
      <c r="BO22" s="203">
        <v>3109364</v>
      </c>
      <c r="BP22" s="335">
        <v>109434</v>
      </c>
      <c r="BQ22" s="203">
        <v>3206237</v>
      </c>
      <c r="BR22" s="335">
        <v>117530</v>
      </c>
      <c r="BS22" s="203">
        <v>3266798</v>
      </c>
      <c r="BT22" s="335">
        <v>123185</v>
      </c>
      <c r="BU22" s="203">
        <v>3293555</v>
      </c>
      <c r="BV22" s="201">
        <v>126250</v>
      </c>
      <c r="BW22" s="373"/>
    </row>
    <row r="23" spans="1:75" x14ac:dyDescent="0.2">
      <c r="A23" s="256">
        <v>20</v>
      </c>
      <c r="B23" s="109" t="s">
        <v>20</v>
      </c>
      <c r="C23" s="128">
        <v>18292</v>
      </c>
      <c r="D23" s="129">
        <v>81</v>
      </c>
      <c r="E23" s="128">
        <v>28779</v>
      </c>
      <c r="F23" s="129">
        <v>120</v>
      </c>
      <c r="G23" s="130">
        <v>42317</v>
      </c>
      <c r="H23" s="259">
        <v>177</v>
      </c>
      <c r="I23" s="130">
        <v>54301</v>
      </c>
      <c r="J23" s="259">
        <v>220</v>
      </c>
      <c r="K23" s="130">
        <v>65554</v>
      </c>
      <c r="L23" s="259">
        <v>270</v>
      </c>
      <c r="M23" s="130">
        <v>74069</v>
      </c>
      <c r="N23" s="259">
        <v>280</v>
      </c>
      <c r="O23" s="130">
        <v>86789</v>
      </c>
      <c r="P23" s="259">
        <v>367</v>
      </c>
      <c r="Q23" s="130">
        <v>90399</v>
      </c>
      <c r="R23" s="259">
        <v>375</v>
      </c>
      <c r="S23" s="130">
        <v>96678</v>
      </c>
      <c r="T23" s="259">
        <v>385</v>
      </c>
      <c r="U23" s="130">
        <v>102991</v>
      </c>
      <c r="V23" s="259">
        <v>399</v>
      </c>
      <c r="W23" s="130">
        <v>109567</v>
      </c>
      <c r="X23" s="259">
        <v>422</v>
      </c>
      <c r="Y23" s="130">
        <v>111846</v>
      </c>
      <c r="Z23" s="259">
        <v>432</v>
      </c>
      <c r="AA23" s="130">
        <v>117399</v>
      </c>
      <c r="AB23" s="259">
        <v>440</v>
      </c>
      <c r="AC23" s="130">
        <v>126416</v>
      </c>
      <c r="AD23" s="259">
        <v>468</v>
      </c>
      <c r="AE23" s="130">
        <v>131966</v>
      </c>
      <c r="AF23" s="259">
        <v>481</v>
      </c>
      <c r="AG23" s="130">
        <v>135366</v>
      </c>
      <c r="AH23" s="259">
        <v>490</v>
      </c>
      <c r="AI23" s="130">
        <v>141862</v>
      </c>
      <c r="AJ23" s="259">
        <v>514</v>
      </c>
      <c r="AK23" s="130">
        <v>149330</v>
      </c>
      <c r="AL23" s="259">
        <v>551</v>
      </c>
      <c r="AM23" s="130">
        <v>153910</v>
      </c>
      <c r="AN23" s="259">
        <v>574</v>
      </c>
      <c r="AO23" s="130">
        <v>157649</v>
      </c>
      <c r="AP23" s="259">
        <v>592</v>
      </c>
      <c r="AQ23" s="130">
        <v>164504</v>
      </c>
      <c r="AR23" s="259">
        <v>625</v>
      </c>
      <c r="AS23" s="130">
        <v>171420</v>
      </c>
      <c r="AT23" s="259">
        <v>667</v>
      </c>
      <c r="AU23" s="130">
        <v>178471</v>
      </c>
      <c r="AV23" s="259">
        <v>696</v>
      </c>
      <c r="AW23" s="130">
        <v>182220</v>
      </c>
      <c r="AX23" s="259">
        <v>713</v>
      </c>
      <c r="AY23" s="130">
        <v>187982</v>
      </c>
      <c r="AZ23" s="259">
        <v>743</v>
      </c>
      <c r="BA23" s="203">
        <v>195720</v>
      </c>
      <c r="BB23" s="335">
        <v>776</v>
      </c>
      <c r="BC23" s="203">
        <v>200972</v>
      </c>
      <c r="BD23" s="335">
        <v>798</v>
      </c>
      <c r="BE23" s="203">
        <v>204553</v>
      </c>
      <c r="BF23" s="335">
        <v>812</v>
      </c>
      <c r="BG23" s="203">
        <v>210867</v>
      </c>
      <c r="BH23" s="335">
        <v>842</v>
      </c>
      <c r="BI23" s="203">
        <v>221061</v>
      </c>
      <c r="BJ23" s="335">
        <v>882</v>
      </c>
      <c r="BK23" s="203">
        <v>226524</v>
      </c>
      <c r="BL23" s="335">
        <v>902</v>
      </c>
      <c r="BM23" s="203">
        <v>231497</v>
      </c>
      <c r="BN23" s="335">
        <v>943</v>
      </c>
      <c r="BO23" s="203">
        <v>238429</v>
      </c>
      <c r="BP23" s="335">
        <v>973</v>
      </c>
      <c r="BQ23" s="203">
        <v>248959</v>
      </c>
      <c r="BR23" s="335">
        <v>1032</v>
      </c>
      <c r="BS23" s="203">
        <v>255987</v>
      </c>
      <c r="BT23" s="335">
        <v>1065</v>
      </c>
      <c r="BU23" s="203">
        <v>260305</v>
      </c>
      <c r="BV23" s="201">
        <v>1090</v>
      </c>
      <c r="BW23" s="373"/>
    </row>
    <row r="24" spans="1:75" x14ac:dyDescent="0.2">
      <c r="A24" s="256">
        <v>21</v>
      </c>
      <c r="B24" s="109" t="s">
        <v>21</v>
      </c>
      <c r="C24" s="128">
        <v>731352</v>
      </c>
      <c r="D24" s="129">
        <v>19848</v>
      </c>
      <c r="E24" s="128">
        <v>994047</v>
      </c>
      <c r="F24" s="129">
        <v>34515</v>
      </c>
      <c r="G24" s="130">
        <v>1094478</v>
      </c>
      <c r="H24" s="259">
        <v>47263</v>
      </c>
      <c r="I24" s="130">
        <v>1240347</v>
      </c>
      <c r="J24" s="259">
        <v>56685</v>
      </c>
      <c r="K24" s="130">
        <v>1352612</v>
      </c>
      <c r="L24" s="259">
        <v>66367</v>
      </c>
      <c r="M24" s="130">
        <v>1456723</v>
      </c>
      <c r="N24" s="259">
        <v>71934</v>
      </c>
      <c r="O24" s="130">
        <v>1541613</v>
      </c>
      <c r="P24" s="259">
        <v>88066</v>
      </c>
      <c r="Q24" s="130">
        <v>1586546</v>
      </c>
      <c r="R24" s="259">
        <v>92037</v>
      </c>
      <c r="S24" s="130">
        <v>1642351</v>
      </c>
      <c r="T24" s="259">
        <v>96555</v>
      </c>
      <c r="U24" s="130">
        <v>1689340</v>
      </c>
      <c r="V24" s="259">
        <v>101787</v>
      </c>
      <c r="W24" s="130">
        <v>1743599</v>
      </c>
      <c r="X24" s="259">
        <v>105749</v>
      </c>
      <c r="Y24" s="130">
        <v>1768290</v>
      </c>
      <c r="Z24" s="259">
        <v>109504</v>
      </c>
      <c r="AA24" s="130">
        <v>1811623</v>
      </c>
      <c r="AB24" s="259">
        <v>113801</v>
      </c>
      <c r="AC24" s="130">
        <v>1855701</v>
      </c>
      <c r="AD24" s="259">
        <v>118933</v>
      </c>
      <c r="AE24" s="130">
        <v>1894552</v>
      </c>
      <c r="AF24" s="259">
        <v>123587</v>
      </c>
      <c r="AG24" s="130">
        <v>1929403</v>
      </c>
      <c r="AH24" s="259">
        <v>127371</v>
      </c>
      <c r="AI24" s="130">
        <v>1979500</v>
      </c>
      <c r="AJ24" s="259">
        <v>132660</v>
      </c>
      <c r="AK24" s="130">
        <v>2022837</v>
      </c>
      <c r="AL24" s="259">
        <v>137672</v>
      </c>
      <c r="AM24" s="130">
        <v>2060372</v>
      </c>
      <c r="AN24" s="259">
        <v>141940</v>
      </c>
      <c r="AO24" s="130">
        <v>2099674</v>
      </c>
      <c r="AP24" s="259">
        <v>145977</v>
      </c>
      <c r="AQ24" s="130">
        <v>2144641</v>
      </c>
      <c r="AR24" s="259">
        <v>150491</v>
      </c>
      <c r="AS24" s="130">
        <v>2175921</v>
      </c>
      <c r="AT24" s="259">
        <v>154730</v>
      </c>
      <c r="AU24" s="130">
        <v>2225255</v>
      </c>
      <c r="AV24" s="259">
        <v>158749</v>
      </c>
      <c r="AW24" s="130">
        <v>2258824</v>
      </c>
      <c r="AX24" s="259">
        <v>162228</v>
      </c>
      <c r="AY24" s="130">
        <v>2302420</v>
      </c>
      <c r="AZ24" s="259">
        <v>166729</v>
      </c>
      <c r="BA24" s="203">
        <v>2343904</v>
      </c>
      <c r="BB24" s="335">
        <v>172571</v>
      </c>
      <c r="BC24" s="203">
        <v>2377628</v>
      </c>
      <c r="BD24" s="335">
        <v>177634</v>
      </c>
      <c r="BE24" s="203">
        <v>2411521</v>
      </c>
      <c r="BF24" s="335">
        <v>181328</v>
      </c>
      <c r="BG24" s="203">
        <v>2453117</v>
      </c>
      <c r="BH24" s="335">
        <v>193617</v>
      </c>
      <c r="BI24" s="203">
        <v>2495515</v>
      </c>
      <c r="BJ24" s="335">
        <v>202089</v>
      </c>
      <c r="BK24" s="203">
        <v>2530682</v>
      </c>
      <c r="BL24" s="335">
        <v>207154</v>
      </c>
      <c r="BM24" s="203">
        <v>2565077</v>
      </c>
      <c r="BN24" s="335">
        <v>212057</v>
      </c>
      <c r="BO24" s="203">
        <v>2602352</v>
      </c>
      <c r="BP24" s="335">
        <v>218315</v>
      </c>
      <c r="BQ24" s="203">
        <v>2644094</v>
      </c>
      <c r="BR24" s="335">
        <v>224795</v>
      </c>
      <c r="BS24" s="203">
        <v>2680931</v>
      </c>
      <c r="BT24" s="335">
        <v>230494</v>
      </c>
      <c r="BU24" s="203">
        <v>2708856</v>
      </c>
      <c r="BV24" s="201">
        <v>235666</v>
      </c>
      <c r="BW24" s="373"/>
    </row>
    <row r="25" spans="1:75" x14ac:dyDescent="0.2">
      <c r="A25" s="256">
        <v>22</v>
      </c>
      <c r="B25" s="109" t="s">
        <v>22</v>
      </c>
      <c r="C25" s="128">
        <v>639</v>
      </c>
      <c r="D25" s="129">
        <v>214</v>
      </c>
      <c r="E25" s="128">
        <v>1408</v>
      </c>
      <c r="F25" s="129">
        <v>317</v>
      </c>
      <c r="G25" s="130">
        <v>1935</v>
      </c>
      <c r="H25" s="259">
        <v>426</v>
      </c>
      <c r="I25" s="130">
        <v>2414</v>
      </c>
      <c r="J25" s="259">
        <v>530</v>
      </c>
      <c r="K25" s="130">
        <v>2795</v>
      </c>
      <c r="L25" s="259">
        <v>640</v>
      </c>
      <c r="M25" s="130">
        <v>3193</v>
      </c>
      <c r="N25" s="259">
        <v>797</v>
      </c>
      <c r="O25" s="130">
        <v>3582</v>
      </c>
      <c r="P25" s="259">
        <v>878</v>
      </c>
      <c r="Q25" s="130">
        <v>3740</v>
      </c>
      <c r="R25" s="259">
        <v>919</v>
      </c>
      <c r="S25" s="130">
        <v>3916</v>
      </c>
      <c r="T25" s="259">
        <v>947</v>
      </c>
      <c r="U25" s="130">
        <v>4071</v>
      </c>
      <c r="V25" s="259">
        <v>997</v>
      </c>
      <c r="W25" s="130">
        <v>4284</v>
      </c>
      <c r="X25" s="259">
        <v>1035</v>
      </c>
      <c r="Y25" s="130">
        <v>4390</v>
      </c>
      <c r="Z25" s="259">
        <v>1086</v>
      </c>
      <c r="AA25" s="130">
        <v>4592</v>
      </c>
      <c r="AB25" s="259">
        <v>1124</v>
      </c>
      <c r="AC25" s="130">
        <v>4761</v>
      </c>
      <c r="AD25" s="259">
        <v>1174</v>
      </c>
      <c r="AE25" s="130">
        <v>4979</v>
      </c>
      <c r="AF25" s="259">
        <v>1211</v>
      </c>
      <c r="AG25" s="130">
        <v>5108</v>
      </c>
      <c r="AH25" s="259">
        <v>1263</v>
      </c>
      <c r="AI25" s="130">
        <v>5284</v>
      </c>
      <c r="AJ25" s="259">
        <v>1299</v>
      </c>
      <c r="AK25" s="130">
        <v>5418</v>
      </c>
      <c r="AL25" s="259">
        <v>1338</v>
      </c>
      <c r="AM25" s="130">
        <v>5540</v>
      </c>
      <c r="AN25" s="259">
        <v>1405</v>
      </c>
      <c r="AO25" s="130">
        <v>5689</v>
      </c>
      <c r="AP25" s="259">
        <v>1455</v>
      </c>
      <c r="AQ25" s="130">
        <v>5847</v>
      </c>
      <c r="AR25" s="259">
        <v>1494</v>
      </c>
      <c r="AS25" s="130">
        <v>5951</v>
      </c>
      <c r="AT25" s="259">
        <v>1524</v>
      </c>
      <c r="AU25" s="130">
        <v>6128</v>
      </c>
      <c r="AV25" s="259">
        <v>1560</v>
      </c>
      <c r="AW25" s="130">
        <v>6283</v>
      </c>
      <c r="AX25" s="259">
        <v>1594</v>
      </c>
      <c r="AY25" s="130">
        <v>6418</v>
      </c>
      <c r="AZ25" s="259">
        <v>1633</v>
      </c>
      <c r="BA25" s="203">
        <v>6879</v>
      </c>
      <c r="BB25" s="335">
        <v>1679</v>
      </c>
      <c r="BC25" s="203">
        <v>7410</v>
      </c>
      <c r="BD25" s="335">
        <v>1731</v>
      </c>
      <c r="BE25" s="203">
        <v>7970</v>
      </c>
      <c r="BF25" s="335">
        <v>1777</v>
      </c>
      <c r="BG25" s="203">
        <v>8571</v>
      </c>
      <c r="BH25" s="335">
        <v>1901</v>
      </c>
      <c r="BI25" s="203">
        <v>9191</v>
      </c>
      <c r="BJ25" s="335">
        <v>1988</v>
      </c>
      <c r="BK25" s="203">
        <v>9682</v>
      </c>
      <c r="BL25" s="335">
        <v>2061</v>
      </c>
      <c r="BM25" s="203">
        <v>10326</v>
      </c>
      <c r="BN25" s="335">
        <v>2149</v>
      </c>
      <c r="BO25" s="203">
        <v>10990</v>
      </c>
      <c r="BP25" s="335">
        <v>2230</v>
      </c>
      <c r="BQ25" s="203">
        <v>11636</v>
      </c>
      <c r="BR25" s="335">
        <v>2320</v>
      </c>
      <c r="BS25" s="203">
        <v>12285</v>
      </c>
      <c r="BT25" s="335">
        <v>2437</v>
      </c>
      <c r="BU25" s="203">
        <v>12893</v>
      </c>
      <c r="BV25" s="201">
        <v>2555</v>
      </c>
      <c r="BW25" s="373"/>
    </row>
    <row r="26" spans="1:75" x14ac:dyDescent="0.2">
      <c r="A26" s="256">
        <v>23</v>
      </c>
      <c r="B26" s="109" t="s">
        <v>23</v>
      </c>
      <c r="C26" s="128">
        <v>44641</v>
      </c>
      <c r="D26" s="129">
        <v>3250</v>
      </c>
      <c r="E26" s="128">
        <v>86081</v>
      </c>
      <c r="F26" s="129">
        <v>7870</v>
      </c>
      <c r="G26" s="130">
        <v>123961</v>
      </c>
      <c r="H26" s="259">
        <v>12687</v>
      </c>
      <c r="I26" s="130">
        <v>156097</v>
      </c>
      <c r="J26" s="259">
        <v>18389</v>
      </c>
      <c r="K26" s="130">
        <v>185485</v>
      </c>
      <c r="L26" s="259">
        <v>24301</v>
      </c>
      <c r="M26" s="130">
        <v>217827</v>
      </c>
      <c r="N26" s="259">
        <v>30610</v>
      </c>
      <c r="O26" s="130">
        <v>262274</v>
      </c>
      <c r="P26" s="259">
        <v>37625</v>
      </c>
      <c r="Q26" s="130">
        <v>277561</v>
      </c>
      <c r="R26" s="259">
        <v>41023</v>
      </c>
      <c r="S26" s="130">
        <v>304413</v>
      </c>
      <c r="T26" s="259">
        <v>44140</v>
      </c>
      <c r="U26" s="130">
        <v>326640</v>
      </c>
      <c r="V26" s="259">
        <v>47491</v>
      </c>
      <c r="W26" s="130">
        <v>352605</v>
      </c>
      <c r="X26" s="259">
        <v>49951</v>
      </c>
      <c r="Y26" s="130">
        <v>363055</v>
      </c>
      <c r="Z26" s="259">
        <v>53654</v>
      </c>
      <c r="AA26" s="130">
        <v>389215</v>
      </c>
      <c r="AB26" s="259">
        <v>56778</v>
      </c>
      <c r="AC26" s="130">
        <v>412657</v>
      </c>
      <c r="AD26" s="259">
        <v>60105</v>
      </c>
      <c r="AE26" s="130">
        <v>433344</v>
      </c>
      <c r="AF26" s="259">
        <v>63222</v>
      </c>
      <c r="AG26" s="130">
        <v>450285</v>
      </c>
      <c r="AH26" s="259">
        <v>66313</v>
      </c>
      <c r="AI26" s="130">
        <v>481896</v>
      </c>
      <c r="AJ26" s="259">
        <v>69657</v>
      </c>
      <c r="AK26" s="130">
        <v>506487</v>
      </c>
      <c r="AL26" s="259">
        <v>72900</v>
      </c>
      <c r="AM26" s="130">
        <v>528474</v>
      </c>
      <c r="AN26" s="259">
        <v>75792</v>
      </c>
      <c r="AO26" s="130">
        <v>551131</v>
      </c>
      <c r="AP26" s="259">
        <v>79481</v>
      </c>
      <c r="AQ26" s="130">
        <v>583876</v>
      </c>
      <c r="AR26" s="259">
        <v>82824</v>
      </c>
      <c r="AS26" s="130">
        <v>601906</v>
      </c>
      <c r="AT26" s="259">
        <v>85777</v>
      </c>
      <c r="AU26" s="130">
        <v>633021</v>
      </c>
      <c r="AV26" s="259">
        <v>88568</v>
      </c>
      <c r="AW26" s="130">
        <v>654520</v>
      </c>
      <c r="AX26" s="259">
        <v>91974</v>
      </c>
      <c r="AY26" s="130">
        <v>688116</v>
      </c>
      <c r="AZ26" s="259">
        <v>95425</v>
      </c>
      <c r="BA26" s="203">
        <v>714529</v>
      </c>
      <c r="BB26" s="335">
        <v>98715</v>
      </c>
      <c r="BC26" s="203">
        <v>738955</v>
      </c>
      <c r="BD26" s="335">
        <v>101594</v>
      </c>
      <c r="BE26" s="203">
        <v>763171</v>
      </c>
      <c r="BF26" s="335">
        <v>105047</v>
      </c>
      <c r="BG26" s="203">
        <v>797921</v>
      </c>
      <c r="BH26" s="335">
        <v>110928</v>
      </c>
      <c r="BI26" s="203">
        <v>826178</v>
      </c>
      <c r="BJ26" s="335">
        <v>118226</v>
      </c>
      <c r="BK26" s="203">
        <v>851858</v>
      </c>
      <c r="BL26" s="335">
        <v>122481</v>
      </c>
      <c r="BM26" s="203">
        <v>878526</v>
      </c>
      <c r="BN26" s="335">
        <v>127698</v>
      </c>
      <c r="BO26" s="203">
        <v>912228</v>
      </c>
      <c r="BP26" s="335">
        <v>132942</v>
      </c>
      <c r="BQ26" s="203">
        <v>942195</v>
      </c>
      <c r="BR26" s="335">
        <v>138300</v>
      </c>
      <c r="BS26" s="203">
        <v>969024</v>
      </c>
      <c r="BT26" s="335">
        <v>143025</v>
      </c>
      <c r="BU26" s="203">
        <v>994613</v>
      </c>
      <c r="BV26" s="201">
        <v>148864</v>
      </c>
      <c r="BW26" s="373"/>
    </row>
    <row r="27" spans="1:75" x14ac:dyDescent="0.2">
      <c r="A27" s="256">
        <v>24</v>
      </c>
      <c r="B27" s="109" t="s">
        <v>24</v>
      </c>
      <c r="C27" s="128">
        <v>14628</v>
      </c>
      <c r="D27" s="129">
        <v>292</v>
      </c>
      <c r="E27" s="128">
        <v>26739</v>
      </c>
      <c r="F27" s="129">
        <v>508</v>
      </c>
      <c r="G27" s="130">
        <v>36193</v>
      </c>
      <c r="H27" s="259">
        <v>740</v>
      </c>
      <c r="I27" s="130">
        <v>46973</v>
      </c>
      <c r="J27" s="259">
        <v>1382</v>
      </c>
      <c r="K27" s="130">
        <v>54618</v>
      </c>
      <c r="L27" s="259">
        <v>1346</v>
      </c>
      <c r="M27" s="130">
        <v>64891</v>
      </c>
      <c r="N27" s="259">
        <v>1401</v>
      </c>
      <c r="O27" s="130">
        <v>79100</v>
      </c>
      <c r="P27" s="259">
        <v>2307</v>
      </c>
      <c r="Q27" s="130">
        <v>85537</v>
      </c>
      <c r="R27" s="259">
        <v>2616</v>
      </c>
      <c r="S27" s="130">
        <v>90937</v>
      </c>
      <c r="T27" s="259">
        <v>2724</v>
      </c>
      <c r="U27" s="130">
        <v>95689</v>
      </c>
      <c r="V27" s="259">
        <v>3005</v>
      </c>
      <c r="W27" s="130">
        <v>102304</v>
      </c>
      <c r="X27" s="259">
        <v>3205</v>
      </c>
      <c r="Y27" s="130">
        <v>105601</v>
      </c>
      <c r="Z27" s="259">
        <v>3478</v>
      </c>
      <c r="AA27" s="130">
        <v>110630</v>
      </c>
      <c r="AB27" s="259">
        <v>3659</v>
      </c>
      <c r="AC27" s="130">
        <v>114579</v>
      </c>
      <c r="AD27" s="259">
        <v>2805</v>
      </c>
      <c r="AE27" s="130">
        <v>118299</v>
      </c>
      <c r="AF27" s="259">
        <v>2968</v>
      </c>
      <c r="AG27" s="130">
        <v>122474</v>
      </c>
      <c r="AH27" s="259">
        <v>3060</v>
      </c>
      <c r="AI27" s="130">
        <v>127377</v>
      </c>
      <c r="AJ27" s="259">
        <v>3211</v>
      </c>
      <c r="AK27" s="130">
        <v>131864</v>
      </c>
      <c r="AL27" s="259">
        <v>3427</v>
      </c>
      <c r="AM27" s="130">
        <v>136083</v>
      </c>
      <c r="AN27" s="259">
        <v>3590</v>
      </c>
      <c r="AO27" s="130">
        <v>140556</v>
      </c>
      <c r="AP27" s="259">
        <v>3766</v>
      </c>
      <c r="AQ27" s="130">
        <v>145048</v>
      </c>
      <c r="AR27" s="259">
        <v>3901</v>
      </c>
      <c r="AS27" s="130">
        <v>147993</v>
      </c>
      <c r="AT27" s="259">
        <v>4045</v>
      </c>
      <c r="AU27" s="130">
        <v>153282</v>
      </c>
      <c r="AV27" s="259">
        <v>4216</v>
      </c>
      <c r="AW27" s="130">
        <v>158010</v>
      </c>
      <c r="AX27" s="259">
        <v>4381</v>
      </c>
      <c r="AY27" s="130">
        <v>163042</v>
      </c>
      <c r="AZ27" s="259">
        <v>4553</v>
      </c>
      <c r="BA27" s="203">
        <v>167515</v>
      </c>
      <c r="BB27" s="335">
        <v>4724</v>
      </c>
      <c r="BC27" s="203">
        <v>172001</v>
      </c>
      <c r="BD27" s="335">
        <v>4903</v>
      </c>
      <c r="BE27" s="203">
        <v>177048</v>
      </c>
      <c r="BF27" s="335">
        <v>5086</v>
      </c>
      <c r="BG27" s="203">
        <v>181375</v>
      </c>
      <c r="BH27" s="335">
        <v>5205</v>
      </c>
      <c r="BI27" s="203">
        <v>185084</v>
      </c>
      <c r="BJ27" s="335">
        <v>5564</v>
      </c>
      <c r="BK27" s="203">
        <v>188875</v>
      </c>
      <c r="BL27" s="335">
        <v>5739</v>
      </c>
      <c r="BM27" s="203">
        <v>193232</v>
      </c>
      <c r="BN27" s="335">
        <v>5860</v>
      </c>
      <c r="BO27" s="203">
        <v>197691</v>
      </c>
      <c r="BP27" s="335">
        <v>6050</v>
      </c>
      <c r="BQ27" s="203">
        <v>201972</v>
      </c>
      <c r="BR27" s="335">
        <v>6258</v>
      </c>
      <c r="BS27" s="203">
        <v>205959</v>
      </c>
      <c r="BT27" s="335">
        <v>6478</v>
      </c>
      <c r="BU27" s="203">
        <v>210208</v>
      </c>
      <c r="BV27" s="201">
        <v>6742</v>
      </c>
      <c r="BW27" s="373"/>
    </row>
    <row r="28" spans="1:75" x14ac:dyDescent="0.2">
      <c r="A28" s="256">
        <v>25</v>
      </c>
      <c r="B28" s="109" t="s">
        <v>25</v>
      </c>
      <c r="C28" s="128">
        <v>1820</v>
      </c>
      <c r="D28" s="129">
        <v>206</v>
      </c>
      <c r="E28" s="128">
        <v>3575</v>
      </c>
      <c r="F28" s="129">
        <v>391</v>
      </c>
      <c r="G28" s="130">
        <v>4797</v>
      </c>
      <c r="H28" s="259">
        <v>624</v>
      </c>
      <c r="I28" s="130">
        <v>6753</v>
      </c>
      <c r="J28" s="259">
        <v>838</v>
      </c>
      <c r="K28" s="130">
        <v>8397</v>
      </c>
      <c r="L28" s="259">
        <v>1061</v>
      </c>
      <c r="M28" s="130">
        <v>10638</v>
      </c>
      <c r="N28" s="259">
        <v>1239</v>
      </c>
      <c r="O28" s="130">
        <v>14706</v>
      </c>
      <c r="P28" s="259">
        <v>1614</v>
      </c>
      <c r="Q28" s="130">
        <v>15773</v>
      </c>
      <c r="R28" s="259">
        <v>1740</v>
      </c>
      <c r="S28" s="130">
        <v>16946</v>
      </c>
      <c r="T28" s="259">
        <v>1843</v>
      </c>
      <c r="U28" s="130">
        <v>18060</v>
      </c>
      <c r="V28" s="259">
        <v>2001</v>
      </c>
      <c r="W28" s="130">
        <v>19525</v>
      </c>
      <c r="X28" s="259">
        <v>2126</v>
      </c>
      <c r="Y28" s="130">
        <v>20330</v>
      </c>
      <c r="Z28" s="259">
        <v>2285</v>
      </c>
      <c r="AA28" s="130">
        <v>21471</v>
      </c>
      <c r="AB28" s="259">
        <v>2440</v>
      </c>
      <c r="AC28" s="130">
        <v>22602</v>
      </c>
      <c r="AD28" s="259">
        <v>2571</v>
      </c>
      <c r="AE28" s="130">
        <v>23711</v>
      </c>
      <c r="AF28" s="259">
        <v>2733</v>
      </c>
      <c r="AG28" s="130">
        <v>24759</v>
      </c>
      <c r="AH28" s="259">
        <v>2862</v>
      </c>
      <c r="AI28" s="130">
        <v>26088</v>
      </c>
      <c r="AJ28" s="259">
        <v>3022</v>
      </c>
      <c r="AK28" s="130">
        <v>27336</v>
      </c>
      <c r="AL28" s="259">
        <v>3183</v>
      </c>
      <c r="AM28" s="130">
        <v>28641</v>
      </c>
      <c r="AN28" s="259">
        <v>3323</v>
      </c>
      <c r="AO28" s="130">
        <v>30016</v>
      </c>
      <c r="AP28" s="259">
        <v>3444</v>
      </c>
      <c r="AQ28" s="130">
        <v>31351</v>
      </c>
      <c r="AR28" s="259">
        <v>3589</v>
      </c>
      <c r="AS28" s="130">
        <v>32273</v>
      </c>
      <c r="AT28" s="259">
        <v>3719</v>
      </c>
      <c r="AU28" s="130">
        <v>34048</v>
      </c>
      <c r="AV28" s="259">
        <v>3853</v>
      </c>
      <c r="AW28" s="130">
        <v>35501</v>
      </c>
      <c r="AX28" s="259">
        <v>3975</v>
      </c>
      <c r="AY28" s="130">
        <v>36922</v>
      </c>
      <c r="AZ28" s="259">
        <v>4098</v>
      </c>
      <c r="BA28" s="203">
        <v>38116</v>
      </c>
      <c r="BB28" s="335">
        <v>4232</v>
      </c>
      <c r="BC28" s="203">
        <v>39563</v>
      </c>
      <c r="BD28" s="335">
        <v>4407</v>
      </c>
      <c r="BE28" s="203">
        <v>41018</v>
      </c>
      <c r="BF28" s="335">
        <v>4565</v>
      </c>
      <c r="BG28" s="203">
        <v>42497</v>
      </c>
      <c r="BH28" s="335">
        <v>4767</v>
      </c>
      <c r="BI28" s="203">
        <v>43908</v>
      </c>
      <c r="BJ28" s="335">
        <v>5007</v>
      </c>
      <c r="BK28" s="203">
        <v>45368</v>
      </c>
      <c r="BL28" s="335">
        <v>5183</v>
      </c>
      <c r="BM28" s="203">
        <v>47103</v>
      </c>
      <c r="BN28" s="335">
        <v>5299</v>
      </c>
      <c r="BO28" s="203">
        <v>48522</v>
      </c>
      <c r="BP28" s="335">
        <v>5509</v>
      </c>
      <c r="BQ28" s="203">
        <v>50076</v>
      </c>
      <c r="BR28" s="335">
        <v>5670</v>
      </c>
      <c r="BS28" s="203">
        <v>51672</v>
      </c>
      <c r="BT28" s="335">
        <v>5843</v>
      </c>
      <c r="BU28" s="203">
        <v>53337</v>
      </c>
      <c r="BV28" s="201">
        <v>6028</v>
      </c>
      <c r="BW28" s="373"/>
    </row>
    <row r="29" spans="1:75" ht="27" customHeight="1" x14ac:dyDescent="0.2">
      <c r="A29" s="256">
        <v>26</v>
      </c>
      <c r="B29" s="109" t="s">
        <v>26</v>
      </c>
      <c r="C29" s="136"/>
      <c r="D29" s="129"/>
      <c r="E29" s="136"/>
      <c r="F29" s="129"/>
      <c r="G29" s="130">
        <v>9247</v>
      </c>
      <c r="H29" s="259">
        <v>461</v>
      </c>
      <c r="I29" s="130">
        <v>18551</v>
      </c>
      <c r="J29" s="259">
        <v>925</v>
      </c>
      <c r="K29" s="130">
        <v>26836</v>
      </c>
      <c r="L29" s="259">
        <v>1411</v>
      </c>
      <c r="M29" s="130">
        <v>36848</v>
      </c>
      <c r="N29" s="259">
        <v>2067</v>
      </c>
      <c r="O29" s="130">
        <v>46398</v>
      </c>
      <c r="P29" s="259">
        <v>2971</v>
      </c>
      <c r="Q29" s="130">
        <v>51333</v>
      </c>
      <c r="R29" s="259">
        <v>3358</v>
      </c>
      <c r="S29" s="130">
        <v>56517</v>
      </c>
      <c r="T29" s="259">
        <v>3710</v>
      </c>
      <c r="U29" s="130">
        <v>61280</v>
      </c>
      <c r="V29" s="259">
        <v>4129</v>
      </c>
      <c r="W29" s="130">
        <v>67472</v>
      </c>
      <c r="X29" s="259">
        <v>4484</v>
      </c>
      <c r="Y29" s="130">
        <v>70519</v>
      </c>
      <c r="Z29" s="259">
        <v>4899</v>
      </c>
      <c r="AA29" s="130">
        <v>75422</v>
      </c>
      <c r="AB29" s="259">
        <v>5338</v>
      </c>
      <c r="AC29" s="130">
        <v>80081</v>
      </c>
      <c r="AD29" s="259">
        <v>5787</v>
      </c>
      <c r="AE29" s="130">
        <v>84830</v>
      </c>
      <c r="AF29" s="259">
        <v>6196</v>
      </c>
      <c r="AG29" s="130">
        <v>89474</v>
      </c>
      <c r="AH29" s="259">
        <v>6587</v>
      </c>
      <c r="AI29" s="130">
        <v>95277</v>
      </c>
      <c r="AJ29" s="259">
        <v>7127</v>
      </c>
      <c r="AK29" s="130">
        <v>101319</v>
      </c>
      <c r="AL29" s="259">
        <v>7692</v>
      </c>
      <c r="AM29" s="130">
        <v>106789</v>
      </c>
      <c r="AN29" s="259">
        <v>8225</v>
      </c>
      <c r="AO29" s="130">
        <v>112623</v>
      </c>
      <c r="AP29" s="259">
        <v>8694</v>
      </c>
      <c r="AQ29" s="130">
        <v>118591</v>
      </c>
      <c r="AR29" s="259">
        <v>9176</v>
      </c>
      <c r="AS29" s="130">
        <v>122643</v>
      </c>
      <c r="AT29" s="259">
        <v>9651</v>
      </c>
      <c r="AU29" s="130">
        <v>129573</v>
      </c>
      <c r="AV29" s="259">
        <v>10075</v>
      </c>
      <c r="AW29" s="130">
        <v>134912</v>
      </c>
      <c r="AX29" s="259">
        <v>10479</v>
      </c>
      <c r="AY29" s="130">
        <v>140594</v>
      </c>
      <c r="AZ29" s="259">
        <v>10950</v>
      </c>
      <c r="BA29" s="110">
        <v>146044</v>
      </c>
      <c r="BB29" s="336">
        <v>11512</v>
      </c>
      <c r="BC29" s="110">
        <v>150932</v>
      </c>
      <c r="BD29" s="336">
        <v>12017</v>
      </c>
      <c r="BE29" s="110">
        <v>156035</v>
      </c>
      <c r="BF29" s="336">
        <v>12450</v>
      </c>
      <c r="BG29" s="110">
        <v>161841</v>
      </c>
      <c r="BH29" s="336">
        <v>12996</v>
      </c>
      <c r="BI29" s="110">
        <v>167506</v>
      </c>
      <c r="BJ29" s="336">
        <v>13843</v>
      </c>
      <c r="BK29" s="110">
        <v>172666</v>
      </c>
      <c r="BL29" s="336">
        <v>14446</v>
      </c>
      <c r="BM29" s="110">
        <v>178297</v>
      </c>
      <c r="BN29" s="336">
        <v>15085</v>
      </c>
      <c r="BO29" s="110">
        <v>183504</v>
      </c>
      <c r="BP29" s="336">
        <v>15784</v>
      </c>
      <c r="BQ29" s="110">
        <v>189468</v>
      </c>
      <c r="BR29" s="336">
        <v>16468</v>
      </c>
      <c r="BS29" s="110">
        <v>194733</v>
      </c>
      <c r="BT29" s="336">
        <v>17147</v>
      </c>
      <c r="BU29" s="110">
        <v>200090</v>
      </c>
      <c r="BV29" s="112">
        <v>17769</v>
      </c>
      <c r="BW29" s="373"/>
    </row>
    <row r="30" spans="1:75" x14ac:dyDescent="0.2">
      <c r="A30" s="256">
        <v>27</v>
      </c>
      <c r="B30" s="109" t="s">
        <v>27</v>
      </c>
      <c r="C30" s="136"/>
      <c r="D30" s="129"/>
      <c r="E30" s="136"/>
      <c r="F30" s="129"/>
      <c r="G30" s="130">
        <v>4097</v>
      </c>
      <c r="H30" s="259">
        <v>71</v>
      </c>
      <c r="I30" s="130">
        <v>9124</v>
      </c>
      <c r="J30" s="259">
        <v>146</v>
      </c>
      <c r="K30" s="130">
        <v>15194</v>
      </c>
      <c r="L30" s="259">
        <v>190</v>
      </c>
      <c r="M30" s="130">
        <v>22884</v>
      </c>
      <c r="N30" s="259">
        <v>246</v>
      </c>
      <c r="O30" s="130">
        <v>29778</v>
      </c>
      <c r="P30" s="259">
        <v>345</v>
      </c>
      <c r="Q30" s="130">
        <v>35088</v>
      </c>
      <c r="R30" s="259">
        <v>371</v>
      </c>
      <c r="S30" s="130">
        <v>38293</v>
      </c>
      <c r="T30" s="259">
        <v>403</v>
      </c>
      <c r="U30" s="130">
        <v>41407</v>
      </c>
      <c r="V30" s="259">
        <v>446</v>
      </c>
      <c r="W30" s="130">
        <v>45566</v>
      </c>
      <c r="X30" s="259">
        <v>481</v>
      </c>
      <c r="Y30" s="130">
        <v>47835</v>
      </c>
      <c r="Z30" s="259">
        <v>516</v>
      </c>
      <c r="AA30" s="130">
        <v>51463</v>
      </c>
      <c r="AB30" s="259">
        <v>551</v>
      </c>
      <c r="AC30" s="130">
        <v>54630</v>
      </c>
      <c r="AD30" s="259">
        <v>593</v>
      </c>
      <c r="AE30" s="130">
        <v>58068</v>
      </c>
      <c r="AF30" s="259">
        <v>637</v>
      </c>
      <c r="AG30" s="130">
        <v>61707</v>
      </c>
      <c r="AH30" s="259">
        <v>683</v>
      </c>
      <c r="AI30" s="130">
        <v>65806</v>
      </c>
      <c r="AJ30" s="259">
        <v>721</v>
      </c>
      <c r="AK30" s="130">
        <v>69461</v>
      </c>
      <c r="AL30" s="259">
        <v>759</v>
      </c>
      <c r="AM30" s="130">
        <v>73509</v>
      </c>
      <c r="AN30" s="259">
        <v>800</v>
      </c>
      <c r="AO30" s="130">
        <v>77641</v>
      </c>
      <c r="AP30" s="259">
        <v>842</v>
      </c>
      <c r="AQ30" s="130">
        <v>81542</v>
      </c>
      <c r="AR30" s="259">
        <v>872</v>
      </c>
      <c r="AS30" s="130">
        <v>84217</v>
      </c>
      <c r="AT30" s="259">
        <v>907</v>
      </c>
      <c r="AU30" s="130">
        <v>89057</v>
      </c>
      <c r="AV30" s="259">
        <v>948</v>
      </c>
      <c r="AW30" s="130">
        <v>92517</v>
      </c>
      <c r="AX30" s="259">
        <v>977</v>
      </c>
      <c r="AY30" s="130">
        <v>96432</v>
      </c>
      <c r="AZ30" s="259">
        <v>1008</v>
      </c>
      <c r="BA30" s="203">
        <v>99793</v>
      </c>
      <c r="BB30" s="335">
        <v>1039</v>
      </c>
      <c r="BC30" s="203">
        <v>103093</v>
      </c>
      <c r="BD30" s="335">
        <v>1074</v>
      </c>
      <c r="BE30" s="203">
        <v>106434</v>
      </c>
      <c r="BF30" s="335">
        <v>1111</v>
      </c>
      <c r="BG30" s="203">
        <v>109670</v>
      </c>
      <c r="BH30" s="335">
        <v>1156</v>
      </c>
      <c r="BI30" s="203">
        <v>112954</v>
      </c>
      <c r="BJ30" s="335">
        <v>1217</v>
      </c>
      <c r="BK30" s="203">
        <v>116171</v>
      </c>
      <c r="BL30" s="335">
        <v>1243</v>
      </c>
      <c r="BM30" s="203">
        <v>120387</v>
      </c>
      <c r="BN30" s="335">
        <v>1294</v>
      </c>
      <c r="BO30" s="203">
        <v>123718</v>
      </c>
      <c r="BP30" s="335">
        <v>1345</v>
      </c>
      <c r="BQ30" s="203">
        <v>126940</v>
      </c>
      <c r="BR30" s="335">
        <v>1390</v>
      </c>
      <c r="BS30" s="203">
        <v>130192</v>
      </c>
      <c r="BT30" s="335">
        <v>1439</v>
      </c>
      <c r="BU30" s="203">
        <v>133856</v>
      </c>
      <c r="BV30" s="201">
        <v>1488</v>
      </c>
      <c r="BW30" s="373"/>
    </row>
    <row r="31" spans="1:75" x14ac:dyDescent="0.2">
      <c r="A31" s="256">
        <v>28</v>
      </c>
      <c r="B31" s="109" t="s">
        <v>28</v>
      </c>
      <c r="C31" s="136"/>
      <c r="D31" s="129"/>
      <c r="E31" s="136"/>
      <c r="F31" s="129"/>
      <c r="G31" s="130">
        <v>1210</v>
      </c>
      <c r="H31" s="259">
        <v>465</v>
      </c>
      <c r="I31" s="130">
        <v>3157</v>
      </c>
      <c r="J31" s="259">
        <v>771</v>
      </c>
      <c r="K31" s="130">
        <v>4906</v>
      </c>
      <c r="L31" s="259">
        <v>987</v>
      </c>
      <c r="M31" s="130">
        <v>6725</v>
      </c>
      <c r="N31" s="259">
        <v>1187</v>
      </c>
      <c r="O31" s="130">
        <v>10073</v>
      </c>
      <c r="P31" s="259">
        <v>1618</v>
      </c>
      <c r="Q31" s="130">
        <v>10911</v>
      </c>
      <c r="R31" s="259">
        <v>1721</v>
      </c>
      <c r="S31" s="130">
        <v>11829</v>
      </c>
      <c r="T31" s="259">
        <v>1839</v>
      </c>
      <c r="U31" s="130">
        <v>12782</v>
      </c>
      <c r="V31" s="259">
        <v>1972</v>
      </c>
      <c r="W31" s="130">
        <v>13774</v>
      </c>
      <c r="X31" s="259">
        <v>2096</v>
      </c>
      <c r="Y31" s="130">
        <v>14336</v>
      </c>
      <c r="Z31" s="259">
        <v>2236</v>
      </c>
      <c r="AA31" s="130">
        <v>15180</v>
      </c>
      <c r="AB31" s="259">
        <v>2343</v>
      </c>
      <c r="AC31" s="130">
        <v>16028</v>
      </c>
      <c r="AD31" s="259">
        <v>2468</v>
      </c>
      <c r="AE31" s="130">
        <v>16957</v>
      </c>
      <c r="AF31" s="259">
        <v>2616</v>
      </c>
      <c r="AG31" s="130">
        <v>17788</v>
      </c>
      <c r="AH31" s="259">
        <v>2746</v>
      </c>
      <c r="AI31" s="130">
        <v>18863</v>
      </c>
      <c r="AJ31" s="259">
        <v>2924</v>
      </c>
      <c r="AK31" s="130">
        <v>19869</v>
      </c>
      <c r="AL31" s="259">
        <v>3074</v>
      </c>
      <c r="AM31" s="130">
        <v>20824</v>
      </c>
      <c r="AN31" s="259">
        <v>3198</v>
      </c>
      <c r="AO31" s="130">
        <v>21821</v>
      </c>
      <c r="AP31" s="259">
        <v>3321</v>
      </c>
      <c r="AQ31" s="130">
        <v>22816</v>
      </c>
      <c r="AR31" s="259">
        <v>3430</v>
      </c>
      <c r="AS31" s="130">
        <v>23521</v>
      </c>
      <c r="AT31" s="259">
        <v>3519</v>
      </c>
      <c r="AU31" s="130">
        <v>24752</v>
      </c>
      <c r="AV31" s="259">
        <v>3650</v>
      </c>
      <c r="AW31" s="130">
        <v>25796</v>
      </c>
      <c r="AX31" s="259">
        <v>3765</v>
      </c>
      <c r="AY31" s="130">
        <v>26855</v>
      </c>
      <c r="AZ31" s="259">
        <v>3890</v>
      </c>
      <c r="BA31" s="203">
        <v>27897</v>
      </c>
      <c r="BB31" s="335">
        <v>4035</v>
      </c>
      <c r="BC31" s="203">
        <v>28869</v>
      </c>
      <c r="BD31" s="335">
        <v>4175</v>
      </c>
      <c r="BE31" s="203">
        <v>29751</v>
      </c>
      <c r="BF31" s="335">
        <v>4280</v>
      </c>
      <c r="BG31" s="203">
        <v>30765</v>
      </c>
      <c r="BH31" s="335">
        <v>4499</v>
      </c>
      <c r="BI31" s="203">
        <v>31696</v>
      </c>
      <c r="BJ31" s="335">
        <v>4734</v>
      </c>
      <c r="BK31" s="203">
        <v>32605</v>
      </c>
      <c r="BL31" s="335">
        <v>4855</v>
      </c>
      <c r="BM31" s="203">
        <v>33598</v>
      </c>
      <c r="BN31" s="335">
        <v>5010</v>
      </c>
      <c r="BO31" s="203">
        <v>34571</v>
      </c>
      <c r="BP31" s="335">
        <v>5180</v>
      </c>
      <c r="BQ31" s="203">
        <v>35588</v>
      </c>
      <c r="BR31" s="335">
        <v>5374</v>
      </c>
      <c r="BS31" s="203">
        <v>36623</v>
      </c>
      <c r="BT31" s="335">
        <v>5544</v>
      </c>
      <c r="BU31" s="203">
        <v>37669</v>
      </c>
      <c r="BV31" s="201">
        <v>5695</v>
      </c>
      <c r="BW31" s="373"/>
    </row>
    <row r="32" spans="1:75" x14ac:dyDescent="0.2">
      <c r="A32" s="256">
        <v>29</v>
      </c>
      <c r="B32" s="109" t="s">
        <v>29</v>
      </c>
      <c r="C32" s="136"/>
      <c r="D32" s="137"/>
      <c r="E32" s="136"/>
      <c r="F32" s="137"/>
      <c r="G32" s="130">
        <v>73334</v>
      </c>
      <c r="H32" s="259">
        <v>293</v>
      </c>
      <c r="I32" s="130">
        <v>139904</v>
      </c>
      <c r="J32" s="259">
        <v>608</v>
      </c>
      <c r="K32" s="130">
        <v>195640</v>
      </c>
      <c r="L32" s="259">
        <v>962</v>
      </c>
      <c r="M32" s="130">
        <v>250579</v>
      </c>
      <c r="N32" s="259">
        <v>1376</v>
      </c>
      <c r="O32" s="130">
        <v>311480</v>
      </c>
      <c r="P32" s="259">
        <v>1900</v>
      </c>
      <c r="Q32" s="130">
        <v>339512</v>
      </c>
      <c r="R32" s="259">
        <v>2115</v>
      </c>
      <c r="S32" s="130">
        <v>370023</v>
      </c>
      <c r="T32" s="259">
        <v>2372</v>
      </c>
      <c r="U32" s="130">
        <v>398929</v>
      </c>
      <c r="V32" s="259">
        <v>2600</v>
      </c>
      <c r="W32" s="130">
        <v>437419</v>
      </c>
      <c r="X32" s="259">
        <v>2847</v>
      </c>
      <c r="Y32" s="130">
        <v>456276</v>
      </c>
      <c r="Z32" s="259">
        <v>3169</v>
      </c>
      <c r="AA32" s="130">
        <v>485517</v>
      </c>
      <c r="AB32" s="259">
        <v>3526</v>
      </c>
      <c r="AC32" s="130">
        <v>512482</v>
      </c>
      <c r="AD32" s="259">
        <v>3882</v>
      </c>
      <c r="AE32" s="130">
        <v>543370</v>
      </c>
      <c r="AF32" s="259">
        <v>4260</v>
      </c>
      <c r="AG32" s="130">
        <v>572691</v>
      </c>
      <c r="AH32" s="259">
        <v>4624</v>
      </c>
      <c r="AI32" s="130">
        <v>610268</v>
      </c>
      <c r="AJ32" s="259">
        <v>5086</v>
      </c>
      <c r="AK32" s="130">
        <v>642850</v>
      </c>
      <c r="AL32" s="259">
        <v>5509</v>
      </c>
      <c r="AM32" s="130">
        <v>681172</v>
      </c>
      <c r="AN32" s="259">
        <v>6013</v>
      </c>
      <c r="AO32" s="130">
        <v>718457</v>
      </c>
      <c r="AP32" s="259">
        <v>6447</v>
      </c>
      <c r="AQ32" s="130">
        <v>757124</v>
      </c>
      <c r="AR32" s="259">
        <v>6893</v>
      </c>
      <c r="AS32" s="130">
        <v>782895</v>
      </c>
      <c r="AT32" s="259">
        <v>7275</v>
      </c>
      <c r="AU32" s="130">
        <v>830835</v>
      </c>
      <c r="AV32" s="259">
        <v>7706</v>
      </c>
      <c r="AW32" s="130">
        <v>867746</v>
      </c>
      <c r="AX32" s="259">
        <v>8123</v>
      </c>
      <c r="AY32" s="130">
        <v>906652</v>
      </c>
      <c r="AZ32" s="259">
        <v>8597</v>
      </c>
      <c r="BA32" s="203">
        <v>940922</v>
      </c>
      <c r="BB32" s="335">
        <v>9015</v>
      </c>
      <c r="BC32" s="203">
        <v>977428</v>
      </c>
      <c r="BD32" s="335">
        <v>9572</v>
      </c>
      <c r="BE32" s="203">
        <v>1015580</v>
      </c>
      <c r="BF32" s="335">
        <v>10109</v>
      </c>
      <c r="BG32" s="203">
        <v>1055433</v>
      </c>
      <c r="BH32" s="335">
        <v>11040</v>
      </c>
      <c r="BI32" s="203">
        <v>1093106</v>
      </c>
      <c r="BJ32" s="335">
        <v>12031</v>
      </c>
      <c r="BK32" s="203">
        <v>1134121</v>
      </c>
      <c r="BL32" s="335">
        <v>12816</v>
      </c>
      <c r="BM32" s="203">
        <v>1180011</v>
      </c>
      <c r="BN32" s="335">
        <v>13522</v>
      </c>
      <c r="BO32" s="203">
        <v>1222051</v>
      </c>
      <c r="BP32" s="335">
        <v>14388</v>
      </c>
      <c r="BQ32" s="203">
        <v>1266218</v>
      </c>
      <c r="BR32" s="335">
        <v>15279</v>
      </c>
      <c r="BS32" s="203">
        <v>1312028</v>
      </c>
      <c r="BT32" s="335">
        <v>16316</v>
      </c>
      <c r="BU32" s="203">
        <v>1358713</v>
      </c>
      <c r="BV32" s="201">
        <v>17309</v>
      </c>
      <c r="BW32" s="373"/>
    </row>
    <row r="33" spans="1:75" x14ac:dyDescent="0.2">
      <c r="A33" s="256">
        <v>30</v>
      </c>
      <c r="B33" s="109" t="s">
        <v>30</v>
      </c>
      <c r="C33" s="136"/>
      <c r="D33" s="137"/>
      <c r="E33" s="136"/>
      <c r="F33" s="137"/>
      <c r="G33" s="130">
        <v>2651</v>
      </c>
      <c r="H33" s="259">
        <v>258</v>
      </c>
      <c r="I33" s="130">
        <v>6530</v>
      </c>
      <c r="J33" s="259">
        <v>479</v>
      </c>
      <c r="K33" s="130">
        <v>10813</v>
      </c>
      <c r="L33" s="259">
        <v>679</v>
      </c>
      <c r="M33" s="130">
        <v>15669</v>
      </c>
      <c r="N33" s="259">
        <v>925</v>
      </c>
      <c r="O33" s="130">
        <v>25023</v>
      </c>
      <c r="P33" s="259">
        <v>1274</v>
      </c>
      <c r="Q33" s="130">
        <v>27320</v>
      </c>
      <c r="R33" s="259">
        <v>1401</v>
      </c>
      <c r="S33" s="130">
        <v>29583</v>
      </c>
      <c r="T33" s="259">
        <v>1527</v>
      </c>
      <c r="U33" s="130">
        <v>31661</v>
      </c>
      <c r="V33" s="259">
        <v>1643</v>
      </c>
      <c r="W33" s="130">
        <v>34298</v>
      </c>
      <c r="X33" s="259">
        <v>1759</v>
      </c>
      <c r="Y33" s="130">
        <v>35823</v>
      </c>
      <c r="Z33" s="259">
        <v>1904</v>
      </c>
      <c r="AA33" s="130">
        <v>38087</v>
      </c>
      <c r="AB33" s="259">
        <v>2035</v>
      </c>
      <c r="AC33" s="130">
        <v>40031</v>
      </c>
      <c r="AD33" s="259">
        <v>2156</v>
      </c>
      <c r="AE33" s="130">
        <v>41995</v>
      </c>
      <c r="AF33" s="259">
        <v>2301</v>
      </c>
      <c r="AG33" s="130">
        <v>44091</v>
      </c>
      <c r="AH33" s="259">
        <v>2430</v>
      </c>
      <c r="AI33" s="130">
        <v>46879</v>
      </c>
      <c r="AJ33" s="259">
        <v>2562</v>
      </c>
      <c r="AK33" s="130">
        <v>49093</v>
      </c>
      <c r="AL33" s="259">
        <v>2694</v>
      </c>
      <c r="AM33" s="130">
        <v>51455</v>
      </c>
      <c r="AN33" s="259">
        <v>2805</v>
      </c>
      <c r="AO33" s="130">
        <v>54082</v>
      </c>
      <c r="AP33" s="259">
        <v>2946</v>
      </c>
      <c r="AQ33" s="130">
        <v>56700</v>
      </c>
      <c r="AR33" s="259">
        <v>3095</v>
      </c>
      <c r="AS33" s="130">
        <v>58307</v>
      </c>
      <c r="AT33" s="259">
        <v>3203</v>
      </c>
      <c r="AU33" s="130">
        <v>61204</v>
      </c>
      <c r="AV33" s="259">
        <v>3331</v>
      </c>
      <c r="AW33" s="130">
        <v>63589</v>
      </c>
      <c r="AX33" s="259">
        <v>3439</v>
      </c>
      <c r="AY33" s="130">
        <v>66001</v>
      </c>
      <c r="AZ33" s="259">
        <v>3568</v>
      </c>
      <c r="BA33" s="203">
        <v>67982</v>
      </c>
      <c r="BB33" s="335">
        <v>3690</v>
      </c>
      <c r="BC33" s="203">
        <v>69965</v>
      </c>
      <c r="BD33" s="335">
        <v>3837</v>
      </c>
      <c r="BE33" s="203">
        <v>72172</v>
      </c>
      <c r="BF33" s="335">
        <v>3946</v>
      </c>
      <c r="BG33" s="203">
        <v>74382</v>
      </c>
      <c r="BH33" s="335">
        <v>4137</v>
      </c>
      <c r="BI33" s="203">
        <v>76388</v>
      </c>
      <c r="BJ33" s="335">
        <v>4372</v>
      </c>
      <c r="BK33" s="203">
        <v>78446</v>
      </c>
      <c r="BL33" s="335">
        <v>4519</v>
      </c>
      <c r="BM33" s="203">
        <v>80785</v>
      </c>
      <c r="BN33" s="335">
        <v>4648</v>
      </c>
      <c r="BO33" s="203">
        <v>82896</v>
      </c>
      <c r="BP33" s="335">
        <v>4826</v>
      </c>
      <c r="BQ33" s="203">
        <v>85071</v>
      </c>
      <c r="BR33" s="335">
        <v>4969</v>
      </c>
      <c r="BS33" s="203">
        <v>87242</v>
      </c>
      <c r="BT33" s="335">
        <v>5134</v>
      </c>
      <c r="BU33" s="203">
        <v>89496</v>
      </c>
      <c r="BV33" s="201">
        <v>5315</v>
      </c>
      <c r="BW33" s="373"/>
    </row>
    <row r="34" spans="1:75" x14ac:dyDescent="0.2">
      <c r="A34" s="256">
        <v>31</v>
      </c>
      <c r="B34" s="109" t="s">
        <v>31</v>
      </c>
      <c r="C34" s="136"/>
      <c r="D34" s="137"/>
      <c r="E34" s="136"/>
      <c r="F34" s="137"/>
      <c r="G34" s="130">
        <v>4964</v>
      </c>
      <c r="H34" s="259">
        <v>376</v>
      </c>
      <c r="I34" s="130">
        <v>11236</v>
      </c>
      <c r="J34" s="259">
        <v>630</v>
      </c>
      <c r="K34" s="130">
        <v>18987</v>
      </c>
      <c r="L34" s="259">
        <v>867</v>
      </c>
      <c r="M34" s="130">
        <v>28887</v>
      </c>
      <c r="N34" s="259">
        <v>1176</v>
      </c>
      <c r="O34" s="130">
        <v>49555</v>
      </c>
      <c r="P34" s="259">
        <v>1495</v>
      </c>
      <c r="Q34" s="130">
        <v>58853</v>
      </c>
      <c r="R34" s="259">
        <v>1624</v>
      </c>
      <c r="S34" s="130">
        <v>63934</v>
      </c>
      <c r="T34" s="259">
        <v>1755</v>
      </c>
      <c r="U34" s="130">
        <v>69321</v>
      </c>
      <c r="V34" s="259">
        <v>1881</v>
      </c>
      <c r="W34" s="130">
        <v>76385</v>
      </c>
      <c r="X34" s="259">
        <v>1993</v>
      </c>
      <c r="Y34" s="130">
        <v>81107</v>
      </c>
      <c r="Z34" s="259">
        <v>2109</v>
      </c>
      <c r="AA34" s="130">
        <v>86822</v>
      </c>
      <c r="AB34" s="259">
        <v>2233</v>
      </c>
      <c r="AC34" s="130">
        <v>94494</v>
      </c>
      <c r="AD34" s="259">
        <v>2338</v>
      </c>
      <c r="AE34" s="130">
        <v>101490</v>
      </c>
      <c r="AF34" s="259">
        <v>2446</v>
      </c>
      <c r="AG34" s="130">
        <v>104268</v>
      </c>
      <c r="AH34" s="259">
        <v>2554</v>
      </c>
      <c r="AI34" s="130">
        <v>111240</v>
      </c>
      <c r="AJ34" s="259">
        <v>2694</v>
      </c>
      <c r="AK34" s="130">
        <v>119040</v>
      </c>
      <c r="AL34" s="259">
        <v>2820</v>
      </c>
      <c r="AM34" s="130">
        <v>125946</v>
      </c>
      <c r="AN34" s="259">
        <v>2947</v>
      </c>
      <c r="AO34" s="130">
        <v>133321</v>
      </c>
      <c r="AP34" s="259">
        <v>3084</v>
      </c>
      <c r="AQ34" s="130">
        <v>143445</v>
      </c>
      <c r="AR34" s="259">
        <v>3196</v>
      </c>
      <c r="AS34" s="130">
        <v>150661</v>
      </c>
      <c r="AT34" s="259">
        <v>3307</v>
      </c>
      <c r="AU34" s="130">
        <v>164875</v>
      </c>
      <c r="AV34" s="259">
        <v>3439</v>
      </c>
      <c r="AW34" s="130">
        <v>171953</v>
      </c>
      <c r="AX34" s="259">
        <v>3571</v>
      </c>
      <c r="AY34" s="130">
        <v>179553</v>
      </c>
      <c r="AZ34" s="259">
        <v>3745</v>
      </c>
      <c r="BA34" s="203">
        <v>187582</v>
      </c>
      <c r="BB34" s="335">
        <v>3884</v>
      </c>
      <c r="BC34" s="203">
        <v>196713</v>
      </c>
      <c r="BD34" s="335">
        <v>4043</v>
      </c>
      <c r="BE34" s="203">
        <v>204977</v>
      </c>
      <c r="BF34" s="335">
        <v>4204</v>
      </c>
      <c r="BG34" s="203">
        <v>214530</v>
      </c>
      <c r="BH34" s="335">
        <v>4393</v>
      </c>
      <c r="BI34" s="203">
        <v>222743</v>
      </c>
      <c r="BJ34" s="335">
        <v>4644</v>
      </c>
      <c r="BK34" s="203">
        <v>230236</v>
      </c>
      <c r="BL34" s="335">
        <v>4817</v>
      </c>
      <c r="BM34" s="203">
        <v>237986</v>
      </c>
      <c r="BN34" s="335">
        <v>4975</v>
      </c>
      <c r="BO34" s="203">
        <v>245341</v>
      </c>
      <c r="BP34" s="335">
        <v>5170</v>
      </c>
      <c r="BQ34" s="203">
        <v>252900</v>
      </c>
      <c r="BR34" s="335">
        <v>5354</v>
      </c>
      <c r="BS34" s="203">
        <v>260253</v>
      </c>
      <c r="BT34" s="335">
        <v>5539</v>
      </c>
      <c r="BU34" s="203">
        <v>267081</v>
      </c>
      <c r="BV34" s="201">
        <v>5682</v>
      </c>
      <c r="BW34" s="373"/>
    </row>
    <row r="35" spans="1:75" x14ac:dyDescent="0.2">
      <c r="A35" s="256">
        <v>32</v>
      </c>
      <c r="B35" s="109" t="s">
        <v>32</v>
      </c>
      <c r="C35" s="136"/>
      <c r="D35" s="137"/>
      <c r="E35" s="136"/>
      <c r="F35" s="137"/>
      <c r="G35" s="130">
        <v>652</v>
      </c>
      <c r="H35" s="259">
        <v>77</v>
      </c>
      <c r="I35" s="130">
        <v>1443</v>
      </c>
      <c r="J35" s="259">
        <v>145</v>
      </c>
      <c r="K35" s="130">
        <v>2242</v>
      </c>
      <c r="L35" s="259">
        <v>220</v>
      </c>
      <c r="M35" s="130">
        <v>3137</v>
      </c>
      <c r="N35" s="259">
        <v>304</v>
      </c>
      <c r="O35" s="130">
        <v>4758</v>
      </c>
      <c r="P35" s="259">
        <v>441</v>
      </c>
      <c r="Q35" s="130">
        <v>5252</v>
      </c>
      <c r="R35" s="259">
        <v>495</v>
      </c>
      <c r="S35" s="130">
        <v>5744</v>
      </c>
      <c r="T35" s="259">
        <v>529</v>
      </c>
      <c r="U35" s="130">
        <v>6223</v>
      </c>
      <c r="V35" s="259">
        <v>578</v>
      </c>
      <c r="W35" s="130">
        <v>6922</v>
      </c>
      <c r="X35" s="259">
        <v>614</v>
      </c>
      <c r="Y35" s="130">
        <v>7276</v>
      </c>
      <c r="Z35" s="259">
        <v>665</v>
      </c>
      <c r="AA35" s="130">
        <v>7786</v>
      </c>
      <c r="AB35" s="259">
        <v>709</v>
      </c>
      <c r="AC35" s="130">
        <v>8197</v>
      </c>
      <c r="AD35" s="259">
        <v>751</v>
      </c>
      <c r="AE35" s="130">
        <v>8668</v>
      </c>
      <c r="AF35" s="259">
        <v>809</v>
      </c>
      <c r="AG35" s="130">
        <v>9189</v>
      </c>
      <c r="AH35" s="259">
        <v>849</v>
      </c>
      <c r="AI35" s="130">
        <v>9770</v>
      </c>
      <c r="AJ35" s="259">
        <v>903</v>
      </c>
      <c r="AK35" s="130">
        <v>10264</v>
      </c>
      <c r="AL35" s="259">
        <v>932</v>
      </c>
      <c r="AM35" s="130">
        <v>10843</v>
      </c>
      <c r="AN35" s="259">
        <v>984</v>
      </c>
      <c r="AO35" s="130">
        <v>11446</v>
      </c>
      <c r="AP35" s="259">
        <v>1037</v>
      </c>
      <c r="AQ35" s="130">
        <v>12007</v>
      </c>
      <c r="AR35" s="259">
        <v>1070</v>
      </c>
      <c r="AS35" s="130">
        <v>12394</v>
      </c>
      <c r="AT35" s="259">
        <v>1107</v>
      </c>
      <c r="AU35" s="130">
        <v>13127</v>
      </c>
      <c r="AV35" s="259">
        <v>1164</v>
      </c>
      <c r="AW35" s="130">
        <v>13732</v>
      </c>
      <c r="AX35" s="259">
        <v>1211</v>
      </c>
      <c r="AY35" s="130">
        <v>14333</v>
      </c>
      <c r="AZ35" s="259">
        <v>1266</v>
      </c>
      <c r="BA35" s="203">
        <v>14841</v>
      </c>
      <c r="BB35" s="335">
        <v>1317</v>
      </c>
      <c r="BC35" s="203">
        <v>15359</v>
      </c>
      <c r="BD35" s="335">
        <v>1365</v>
      </c>
      <c r="BE35" s="203">
        <v>15984</v>
      </c>
      <c r="BF35" s="335">
        <v>1410</v>
      </c>
      <c r="BG35" s="203">
        <v>16534</v>
      </c>
      <c r="BH35" s="335">
        <v>1453</v>
      </c>
      <c r="BI35" s="203">
        <v>17049</v>
      </c>
      <c r="BJ35" s="335">
        <v>1528</v>
      </c>
      <c r="BK35" s="203">
        <v>17586</v>
      </c>
      <c r="BL35" s="335">
        <v>1595</v>
      </c>
      <c r="BM35" s="203">
        <v>18268</v>
      </c>
      <c r="BN35" s="335">
        <v>1655</v>
      </c>
      <c r="BO35" s="203">
        <v>18889</v>
      </c>
      <c r="BP35" s="335">
        <v>1720</v>
      </c>
      <c r="BQ35" s="203">
        <v>19419</v>
      </c>
      <c r="BR35" s="335">
        <v>1790</v>
      </c>
      <c r="BS35" s="203">
        <v>20045</v>
      </c>
      <c r="BT35" s="335">
        <v>1872</v>
      </c>
      <c r="BU35" s="203">
        <v>20732</v>
      </c>
      <c r="BV35" s="201">
        <v>1949</v>
      </c>
      <c r="BW35" s="373"/>
    </row>
    <row r="36" spans="1:75" x14ac:dyDescent="0.2">
      <c r="A36" s="256">
        <v>33</v>
      </c>
      <c r="B36" s="109" t="s">
        <v>33</v>
      </c>
      <c r="C36" s="136"/>
      <c r="D36" s="137"/>
      <c r="E36" s="136"/>
      <c r="F36" s="137"/>
      <c r="G36" s="130">
        <v>731</v>
      </c>
      <c r="H36" s="259">
        <v>39</v>
      </c>
      <c r="I36" s="130">
        <v>884</v>
      </c>
      <c r="J36" s="259">
        <v>54</v>
      </c>
      <c r="K36" s="130">
        <v>1076</v>
      </c>
      <c r="L36" s="259">
        <v>67</v>
      </c>
      <c r="M36" s="130">
        <v>1325</v>
      </c>
      <c r="N36" s="259">
        <v>75</v>
      </c>
      <c r="O36" s="130">
        <v>1579</v>
      </c>
      <c r="P36" s="259">
        <v>90</v>
      </c>
      <c r="Q36" s="130">
        <v>1667</v>
      </c>
      <c r="R36" s="259">
        <v>96</v>
      </c>
      <c r="S36" s="130">
        <v>1790</v>
      </c>
      <c r="T36" s="259">
        <v>106</v>
      </c>
      <c r="U36" s="130">
        <v>1902</v>
      </c>
      <c r="V36" s="259">
        <v>116</v>
      </c>
      <c r="W36" s="130">
        <v>2030</v>
      </c>
      <c r="X36" s="259">
        <v>119</v>
      </c>
      <c r="Y36" s="130">
        <v>2077</v>
      </c>
      <c r="Z36" s="259">
        <v>131</v>
      </c>
      <c r="AA36" s="130">
        <v>2168</v>
      </c>
      <c r="AB36" s="259">
        <v>141</v>
      </c>
      <c r="AC36" s="130">
        <v>2252</v>
      </c>
      <c r="AD36" s="259">
        <v>147</v>
      </c>
      <c r="AE36" s="130">
        <v>2409</v>
      </c>
      <c r="AF36" s="259">
        <v>150</v>
      </c>
      <c r="AG36" s="130">
        <v>2540</v>
      </c>
      <c r="AH36" s="259">
        <v>161</v>
      </c>
      <c r="AI36" s="130">
        <v>2694</v>
      </c>
      <c r="AJ36" s="259">
        <v>168</v>
      </c>
      <c r="AK36" s="130">
        <v>2813</v>
      </c>
      <c r="AL36" s="259">
        <v>175</v>
      </c>
      <c r="AM36" s="130">
        <v>2924</v>
      </c>
      <c r="AN36" s="259">
        <v>189</v>
      </c>
      <c r="AO36" s="130">
        <v>3042</v>
      </c>
      <c r="AP36" s="259">
        <v>200</v>
      </c>
      <c r="AQ36" s="130">
        <v>3178</v>
      </c>
      <c r="AR36" s="259">
        <v>210</v>
      </c>
      <c r="AS36" s="130">
        <v>3256</v>
      </c>
      <c r="AT36" s="259">
        <v>217</v>
      </c>
      <c r="AU36" s="130">
        <v>3413</v>
      </c>
      <c r="AV36" s="259">
        <v>230</v>
      </c>
      <c r="AW36" s="130">
        <v>3534</v>
      </c>
      <c r="AX36" s="259">
        <v>233</v>
      </c>
      <c r="AY36" s="130">
        <v>3674</v>
      </c>
      <c r="AZ36" s="259">
        <v>240</v>
      </c>
      <c r="BA36" s="203">
        <v>3780</v>
      </c>
      <c r="BB36" s="335">
        <v>251</v>
      </c>
      <c r="BC36" s="203">
        <v>3949</v>
      </c>
      <c r="BD36" s="335">
        <v>261</v>
      </c>
      <c r="BE36" s="203">
        <v>4076</v>
      </c>
      <c r="BF36" s="335">
        <v>267</v>
      </c>
      <c r="BG36" s="203">
        <v>4236</v>
      </c>
      <c r="BH36" s="335">
        <v>294</v>
      </c>
      <c r="BI36" s="203">
        <v>4370</v>
      </c>
      <c r="BJ36" s="335">
        <v>315</v>
      </c>
      <c r="BK36" s="203">
        <v>4507</v>
      </c>
      <c r="BL36" s="335">
        <v>324</v>
      </c>
      <c r="BM36" s="203">
        <v>4664</v>
      </c>
      <c r="BN36" s="335">
        <v>339</v>
      </c>
      <c r="BO36" s="203">
        <v>4803</v>
      </c>
      <c r="BP36" s="335">
        <v>352</v>
      </c>
      <c r="BQ36" s="203">
        <v>4968</v>
      </c>
      <c r="BR36" s="335">
        <v>355</v>
      </c>
      <c r="BS36" s="203">
        <v>5120</v>
      </c>
      <c r="BT36" s="335">
        <v>370</v>
      </c>
      <c r="BU36" s="203">
        <v>5243</v>
      </c>
      <c r="BV36" s="201">
        <v>394</v>
      </c>
      <c r="BW36" s="373"/>
    </row>
    <row r="37" spans="1:75" x14ac:dyDescent="0.2">
      <c r="A37" s="256">
        <v>34</v>
      </c>
      <c r="B37" s="109" t="s">
        <v>34</v>
      </c>
      <c r="C37" s="136"/>
      <c r="D37" s="137"/>
      <c r="E37" s="136"/>
      <c r="F37" s="137"/>
      <c r="G37" s="130">
        <v>111137</v>
      </c>
      <c r="H37" s="259">
        <v>14294</v>
      </c>
      <c r="I37" s="130">
        <v>200187</v>
      </c>
      <c r="J37" s="259">
        <v>24656</v>
      </c>
      <c r="K37" s="130">
        <v>285346</v>
      </c>
      <c r="L37" s="259">
        <v>35667</v>
      </c>
      <c r="M37" s="130">
        <v>365172</v>
      </c>
      <c r="N37" s="259">
        <v>46581</v>
      </c>
      <c r="O37" s="130">
        <v>433766</v>
      </c>
      <c r="P37" s="259">
        <v>61668</v>
      </c>
      <c r="Q37" s="130">
        <v>465963</v>
      </c>
      <c r="R37" s="259">
        <v>66655</v>
      </c>
      <c r="S37" s="130">
        <v>501015</v>
      </c>
      <c r="T37" s="259">
        <v>72296</v>
      </c>
      <c r="U37" s="130">
        <v>528450</v>
      </c>
      <c r="V37" s="259">
        <v>78682</v>
      </c>
      <c r="W37" s="130">
        <v>563644</v>
      </c>
      <c r="X37" s="259">
        <v>83954</v>
      </c>
      <c r="Y37" s="130">
        <v>581270</v>
      </c>
      <c r="Z37" s="259">
        <v>89599</v>
      </c>
      <c r="AA37" s="130">
        <v>609499</v>
      </c>
      <c r="AB37" s="259">
        <v>95471</v>
      </c>
      <c r="AC37" s="130">
        <v>634527</v>
      </c>
      <c r="AD37" s="259">
        <v>101451</v>
      </c>
      <c r="AE37" s="130">
        <v>656953</v>
      </c>
      <c r="AF37" s="259">
        <v>107301</v>
      </c>
      <c r="AG37" s="130">
        <v>679060</v>
      </c>
      <c r="AH37" s="259">
        <v>111616</v>
      </c>
      <c r="AI37" s="130">
        <v>707442</v>
      </c>
      <c r="AJ37" s="259">
        <v>117482</v>
      </c>
      <c r="AK37" s="130">
        <v>730295</v>
      </c>
      <c r="AL37" s="259">
        <v>122960</v>
      </c>
      <c r="AM37" s="130">
        <v>750149</v>
      </c>
      <c r="AN37" s="259">
        <v>127854</v>
      </c>
      <c r="AO37" s="130">
        <v>772007</v>
      </c>
      <c r="AP37" s="259">
        <v>132673</v>
      </c>
      <c r="AQ37" s="130">
        <v>793742</v>
      </c>
      <c r="AR37" s="259">
        <v>137964</v>
      </c>
      <c r="AS37" s="130">
        <v>808188</v>
      </c>
      <c r="AT37" s="259">
        <v>142642</v>
      </c>
      <c r="AU37" s="130">
        <v>831739</v>
      </c>
      <c r="AV37" s="259">
        <v>147359</v>
      </c>
      <c r="AW37" s="130">
        <v>850056</v>
      </c>
      <c r="AX37" s="259">
        <v>151574</v>
      </c>
      <c r="AY37" s="130">
        <v>869171</v>
      </c>
      <c r="AZ37" s="259">
        <v>156514</v>
      </c>
      <c r="BA37" s="203">
        <v>886856</v>
      </c>
      <c r="BB37" s="335">
        <v>161929</v>
      </c>
      <c r="BC37" s="203">
        <v>902588</v>
      </c>
      <c r="BD37" s="335">
        <v>167151</v>
      </c>
      <c r="BE37" s="203">
        <v>919388</v>
      </c>
      <c r="BF37" s="335">
        <v>171346</v>
      </c>
      <c r="BG37" s="203">
        <v>936747</v>
      </c>
      <c r="BH37" s="335">
        <v>183331</v>
      </c>
      <c r="BI37" s="203">
        <v>952754</v>
      </c>
      <c r="BJ37" s="335">
        <v>193332</v>
      </c>
      <c r="BK37" s="203">
        <v>967068</v>
      </c>
      <c r="BL37" s="335">
        <v>199398</v>
      </c>
      <c r="BM37" s="203">
        <v>983776</v>
      </c>
      <c r="BN37" s="335">
        <v>204608</v>
      </c>
      <c r="BO37" s="203">
        <v>998614</v>
      </c>
      <c r="BP37" s="335">
        <v>211606</v>
      </c>
      <c r="BQ37" s="203">
        <v>1012831</v>
      </c>
      <c r="BR37" s="335">
        <v>218853</v>
      </c>
      <c r="BS37" s="203">
        <v>1026754</v>
      </c>
      <c r="BT37" s="335">
        <v>225605</v>
      </c>
      <c r="BU37" s="203">
        <v>1040229</v>
      </c>
      <c r="BV37" s="201">
        <v>231464</v>
      </c>
      <c r="BW37" s="373"/>
    </row>
    <row r="38" spans="1:75" ht="14.25" customHeight="1" x14ac:dyDescent="0.2">
      <c r="A38" s="256">
        <v>35</v>
      </c>
      <c r="B38" s="109" t="s">
        <v>35</v>
      </c>
      <c r="C38" s="136"/>
      <c r="D38" s="137"/>
      <c r="E38" s="136"/>
      <c r="F38" s="137"/>
      <c r="G38" s="130">
        <v>2040</v>
      </c>
      <c r="H38" s="259">
        <v>132</v>
      </c>
      <c r="I38" s="130">
        <v>4157</v>
      </c>
      <c r="J38" s="259">
        <v>239</v>
      </c>
      <c r="K38" s="130">
        <v>6185</v>
      </c>
      <c r="L38" s="259">
        <v>318</v>
      </c>
      <c r="M38" s="130">
        <v>8607</v>
      </c>
      <c r="N38" s="259">
        <v>438</v>
      </c>
      <c r="O38" s="130">
        <v>10859</v>
      </c>
      <c r="P38" s="259">
        <v>665</v>
      </c>
      <c r="Q38" s="130">
        <v>11815</v>
      </c>
      <c r="R38" s="259">
        <v>718</v>
      </c>
      <c r="S38" s="130">
        <v>12941</v>
      </c>
      <c r="T38" s="259">
        <v>787</v>
      </c>
      <c r="U38" s="130">
        <v>14085</v>
      </c>
      <c r="V38" s="259">
        <v>867</v>
      </c>
      <c r="W38" s="130">
        <v>15442</v>
      </c>
      <c r="X38" s="259">
        <v>930</v>
      </c>
      <c r="Y38" s="130">
        <v>16156</v>
      </c>
      <c r="Z38" s="259">
        <v>983</v>
      </c>
      <c r="AA38" s="130">
        <v>17195</v>
      </c>
      <c r="AB38" s="259">
        <v>1049</v>
      </c>
      <c r="AC38" s="130">
        <v>18237</v>
      </c>
      <c r="AD38" s="259">
        <v>1126</v>
      </c>
      <c r="AE38" s="130">
        <v>19335</v>
      </c>
      <c r="AF38" s="259">
        <v>1234</v>
      </c>
      <c r="AG38" s="130">
        <v>20372</v>
      </c>
      <c r="AH38" s="259">
        <v>1305</v>
      </c>
      <c r="AI38" s="130">
        <v>21742</v>
      </c>
      <c r="AJ38" s="259">
        <v>1398</v>
      </c>
      <c r="AK38" s="130">
        <v>22928</v>
      </c>
      <c r="AL38" s="259">
        <v>1509</v>
      </c>
      <c r="AM38" s="130">
        <v>24095</v>
      </c>
      <c r="AN38" s="259">
        <v>1592</v>
      </c>
      <c r="AO38" s="130">
        <v>25318</v>
      </c>
      <c r="AP38" s="259">
        <v>1679</v>
      </c>
      <c r="AQ38" s="130">
        <v>26736</v>
      </c>
      <c r="AR38" s="259">
        <v>1761</v>
      </c>
      <c r="AS38" s="130">
        <v>27606</v>
      </c>
      <c r="AT38" s="259">
        <v>1849</v>
      </c>
      <c r="AU38" s="130">
        <v>29125</v>
      </c>
      <c r="AV38" s="259">
        <v>1936</v>
      </c>
      <c r="AW38" s="130">
        <v>30214</v>
      </c>
      <c r="AX38" s="259">
        <v>1991</v>
      </c>
      <c r="AY38" s="130">
        <v>31482</v>
      </c>
      <c r="AZ38" s="259">
        <v>2080</v>
      </c>
      <c r="BA38" s="110">
        <v>33916</v>
      </c>
      <c r="BB38" s="336">
        <v>2306</v>
      </c>
      <c r="BC38" s="110">
        <v>37050</v>
      </c>
      <c r="BD38" s="336">
        <v>2678</v>
      </c>
      <c r="BE38" s="110">
        <v>39677</v>
      </c>
      <c r="BF38" s="336">
        <v>3028</v>
      </c>
      <c r="BG38" s="110">
        <v>42458</v>
      </c>
      <c r="BH38" s="336">
        <v>3544</v>
      </c>
      <c r="BI38" s="110">
        <v>45221</v>
      </c>
      <c r="BJ38" s="336">
        <v>4224</v>
      </c>
      <c r="BK38" s="110">
        <v>48169</v>
      </c>
      <c r="BL38" s="336">
        <v>4727</v>
      </c>
      <c r="BM38" s="110">
        <v>51397</v>
      </c>
      <c r="BN38" s="336">
        <v>5144</v>
      </c>
      <c r="BO38" s="110">
        <v>54524</v>
      </c>
      <c r="BP38" s="336">
        <v>5701</v>
      </c>
      <c r="BQ38" s="110">
        <v>58133</v>
      </c>
      <c r="BR38" s="336">
        <v>6276</v>
      </c>
      <c r="BS38" s="110">
        <v>61028</v>
      </c>
      <c r="BT38" s="336">
        <v>6816</v>
      </c>
      <c r="BU38" s="110">
        <v>64195</v>
      </c>
      <c r="BV38" s="112">
        <v>7333</v>
      </c>
      <c r="BW38" s="373"/>
    </row>
    <row r="39" spans="1:75" x14ac:dyDescent="0.2">
      <c r="A39" s="256">
        <v>36</v>
      </c>
      <c r="B39" s="109" t="s">
        <v>36</v>
      </c>
      <c r="C39" s="136"/>
      <c r="D39" s="137"/>
      <c r="E39" s="136"/>
      <c r="F39" s="137"/>
      <c r="G39" s="130">
        <v>9753</v>
      </c>
      <c r="H39" s="259">
        <v>34</v>
      </c>
      <c r="I39" s="130">
        <v>25799</v>
      </c>
      <c r="J39" s="259">
        <v>74</v>
      </c>
      <c r="K39" s="130">
        <v>44189</v>
      </c>
      <c r="L39" s="259">
        <v>143</v>
      </c>
      <c r="M39" s="130">
        <v>65629</v>
      </c>
      <c r="N39" s="259">
        <v>197</v>
      </c>
      <c r="O39" s="130">
        <v>98386</v>
      </c>
      <c r="P39" s="259">
        <v>269</v>
      </c>
      <c r="Q39" s="130">
        <v>109014</v>
      </c>
      <c r="R39" s="259">
        <v>300</v>
      </c>
      <c r="S39" s="130">
        <v>120683</v>
      </c>
      <c r="T39" s="259">
        <v>335</v>
      </c>
      <c r="U39" s="130">
        <v>131651</v>
      </c>
      <c r="V39" s="259">
        <v>382</v>
      </c>
      <c r="W39" s="130">
        <v>146825</v>
      </c>
      <c r="X39" s="259">
        <v>427</v>
      </c>
      <c r="Y39" s="130">
        <v>155105</v>
      </c>
      <c r="Z39" s="259">
        <v>490</v>
      </c>
      <c r="AA39" s="130">
        <v>166755</v>
      </c>
      <c r="AB39" s="259">
        <v>534</v>
      </c>
      <c r="AC39" s="130">
        <v>178345</v>
      </c>
      <c r="AD39" s="259">
        <v>580</v>
      </c>
      <c r="AE39" s="130">
        <v>190591</v>
      </c>
      <c r="AF39" s="259">
        <v>618</v>
      </c>
      <c r="AG39" s="130">
        <v>202105</v>
      </c>
      <c r="AH39" s="259">
        <v>669</v>
      </c>
      <c r="AI39" s="130">
        <v>215271</v>
      </c>
      <c r="AJ39" s="259">
        <v>713</v>
      </c>
      <c r="AK39" s="130">
        <v>227328</v>
      </c>
      <c r="AL39" s="259">
        <v>763</v>
      </c>
      <c r="AM39" s="130">
        <v>240010</v>
      </c>
      <c r="AN39" s="259">
        <v>803</v>
      </c>
      <c r="AO39" s="130">
        <v>253331</v>
      </c>
      <c r="AP39" s="259">
        <v>853</v>
      </c>
      <c r="AQ39" s="130">
        <v>266086</v>
      </c>
      <c r="AR39" s="259">
        <v>893</v>
      </c>
      <c r="AS39" s="130">
        <v>274875</v>
      </c>
      <c r="AT39" s="259">
        <v>941</v>
      </c>
      <c r="AU39" s="130">
        <v>291420</v>
      </c>
      <c r="AV39" s="259">
        <v>986</v>
      </c>
      <c r="AW39" s="130">
        <v>303928</v>
      </c>
      <c r="AX39" s="259">
        <v>1031</v>
      </c>
      <c r="AY39" s="130">
        <v>317281</v>
      </c>
      <c r="AZ39" s="259">
        <v>1098</v>
      </c>
      <c r="BA39" s="203">
        <v>329811</v>
      </c>
      <c r="BB39" s="335">
        <v>1150</v>
      </c>
      <c r="BC39" s="203">
        <v>342219</v>
      </c>
      <c r="BD39" s="335">
        <v>1216</v>
      </c>
      <c r="BE39" s="203">
        <v>355321</v>
      </c>
      <c r="BF39" s="335">
        <v>1260</v>
      </c>
      <c r="BG39" s="203">
        <v>368647</v>
      </c>
      <c r="BH39" s="335">
        <v>1315</v>
      </c>
      <c r="BI39" s="203">
        <v>381354</v>
      </c>
      <c r="BJ39" s="335">
        <v>1432</v>
      </c>
      <c r="BK39" s="203">
        <v>394482</v>
      </c>
      <c r="BL39" s="335">
        <v>1502</v>
      </c>
      <c r="BM39" s="203">
        <v>409843</v>
      </c>
      <c r="BN39" s="335">
        <v>1591</v>
      </c>
      <c r="BO39" s="203">
        <v>422835</v>
      </c>
      <c r="BP39" s="335">
        <v>1673</v>
      </c>
      <c r="BQ39" s="203">
        <v>436433</v>
      </c>
      <c r="BR39" s="335">
        <v>1758</v>
      </c>
      <c r="BS39" s="203">
        <v>450628</v>
      </c>
      <c r="BT39" s="335">
        <v>1852</v>
      </c>
      <c r="BU39" s="203">
        <v>465763</v>
      </c>
      <c r="BV39" s="201">
        <v>1946</v>
      </c>
      <c r="BW39" s="373"/>
    </row>
    <row r="40" spans="1:75" x14ac:dyDescent="0.2">
      <c r="A40" s="256">
        <v>37</v>
      </c>
      <c r="B40" s="109" t="s">
        <v>37</v>
      </c>
      <c r="C40" s="136"/>
      <c r="D40" s="137"/>
      <c r="E40" s="136"/>
      <c r="F40" s="137"/>
      <c r="G40" s="130">
        <v>4236</v>
      </c>
      <c r="H40" s="259">
        <v>264</v>
      </c>
      <c r="I40" s="130">
        <v>10033</v>
      </c>
      <c r="J40" s="259">
        <v>500</v>
      </c>
      <c r="K40" s="130">
        <v>16572</v>
      </c>
      <c r="L40" s="259">
        <v>727</v>
      </c>
      <c r="M40" s="130">
        <v>23556</v>
      </c>
      <c r="N40" s="259">
        <v>1012</v>
      </c>
      <c r="O40" s="130">
        <v>31627</v>
      </c>
      <c r="P40" s="259">
        <v>1554</v>
      </c>
      <c r="Q40" s="130">
        <v>35219</v>
      </c>
      <c r="R40" s="259">
        <v>1730</v>
      </c>
      <c r="S40" s="130">
        <v>39196</v>
      </c>
      <c r="T40" s="259">
        <v>1898</v>
      </c>
      <c r="U40" s="130">
        <v>43305</v>
      </c>
      <c r="V40" s="259">
        <v>2109</v>
      </c>
      <c r="W40" s="130">
        <v>49783</v>
      </c>
      <c r="X40" s="259">
        <v>2280</v>
      </c>
      <c r="Y40" s="130">
        <v>52896</v>
      </c>
      <c r="Z40" s="259">
        <v>2498</v>
      </c>
      <c r="AA40" s="130">
        <v>57546</v>
      </c>
      <c r="AB40" s="259">
        <v>2693</v>
      </c>
      <c r="AC40" s="130">
        <v>62653</v>
      </c>
      <c r="AD40" s="259">
        <v>2930</v>
      </c>
      <c r="AE40" s="130">
        <v>68079</v>
      </c>
      <c r="AF40" s="259">
        <v>3159</v>
      </c>
      <c r="AG40" s="130">
        <v>72709</v>
      </c>
      <c r="AH40" s="259">
        <v>3356</v>
      </c>
      <c r="AI40" s="130">
        <v>79446</v>
      </c>
      <c r="AJ40" s="259">
        <v>3615</v>
      </c>
      <c r="AK40" s="130">
        <v>86593</v>
      </c>
      <c r="AL40" s="259">
        <v>3863</v>
      </c>
      <c r="AM40" s="130">
        <v>93116</v>
      </c>
      <c r="AN40" s="259">
        <v>4137</v>
      </c>
      <c r="AO40" s="130">
        <v>99797</v>
      </c>
      <c r="AP40" s="259">
        <v>4398</v>
      </c>
      <c r="AQ40" s="130">
        <v>106884</v>
      </c>
      <c r="AR40" s="259">
        <v>4622</v>
      </c>
      <c r="AS40" s="130">
        <v>111300</v>
      </c>
      <c r="AT40" s="259">
        <v>4827</v>
      </c>
      <c r="AU40" s="130">
        <v>119186</v>
      </c>
      <c r="AV40" s="259">
        <v>5049</v>
      </c>
      <c r="AW40" s="130">
        <v>125571</v>
      </c>
      <c r="AX40" s="259">
        <v>5329</v>
      </c>
      <c r="AY40" s="130">
        <v>131847</v>
      </c>
      <c r="AZ40" s="259">
        <v>5627</v>
      </c>
      <c r="BA40" s="110">
        <v>138028</v>
      </c>
      <c r="BB40" s="336">
        <v>5895</v>
      </c>
      <c r="BC40" s="110">
        <v>144052</v>
      </c>
      <c r="BD40" s="336">
        <v>6195</v>
      </c>
      <c r="BE40" s="110">
        <v>150112</v>
      </c>
      <c r="BF40" s="336">
        <v>6454</v>
      </c>
      <c r="BG40" s="110">
        <v>156778</v>
      </c>
      <c r="BH40" s="336">
        <v>6716</v>
      </c>
      <c r="BI40" s="110">
        <v>164145</v>
      </c>
      <c r="BJ40" s="336">
        <v>7283</v>
      </c>
      <c r="BK40" s="110">
        <v>170514</v>
      </c>
      <c r="BL40" s="336">
        <v>7569</v>
      </c>
      <c r="BM40" s="110">
        <v>178227</v>
      </c>
      <c r="BN40" s="336">
        <v>7849</v>
      </c>
      <c r="BO40" s="110">
        <v>184959</v>
      </c>
      <c r="BP40" s="336">
        <v>8166</v>
      </c>
      <c r="BQ40" s="110">
        <v>192157</v>
      </c>
      <c r="BR40" s="336">
        <v>8493</v>
      </c>
      <c r="BS40" s="110">
        <v>198626</v>
      </c>
      <c r="BT40" s="336">
        <v>8797</v>
      </c>
      <c r="BU40" s="110">
        <v>205643</v>
      </c>
      <c r="BV40" s="112">
        <v>9138</v>
      </c>
      <c r="BW40" s="373"/>
    </row>
    <row r="41" spans="1:75" x14ac:dyDescent="0.2">
      <c r="A41" s="256">
        <v>38</v>
      </c>
      <c r="B41" s="109" t="s">
        <v>38</v>
      </c>
      <c r="C41" s="136"/>
      <c r="D41" s="137"/>
      <c r="E41" s="136"/>
      <c r="F41" s="137"/>
      <c r="G41" s="130">
        <v>25218</v>
      </c>
      <c r="H41" s="259">
        <v>606</v>
      </c>
      <c r="I41" s="130">
        <v>41674</v>
      </c>
      <c r="J41" s="259">
        <v>1029</v>
      </c>
      <c r="K41" s="130">
        <v>56527</v>
      </c>
      <c r="L41" s="259">
        <v>1374</v>
      </c>
      <c r="M41" s="130">
        <v>69951</v>
      </c>
      <c r="N41" s="259">
        <v>1628</v>
      </c>
      <c r="O41" s="130">
        <v>83201</v>
      </c>
      <c r="P41" s="259">
        <v>2251</v>
      </c>
      <c r="Q41" s="130">
        <v>88329</v>
      </c>
      <c r="R41" s="259">
        <v>2391</v>
      </c>
      <c r="S41" s="130">
        <v>94685</v>
      </c>
      <c r="T41" s="259">
        <v>2592</v>
      </c>
      <c r="U41" s="130">
        <v>100473</v>
      </c>
      <c r="V41" s="259">
        <v>2818</v>
      </c>
      <c r="W41" s="130">
        <v>106449</v>
      </c>
      <c r="X41" s="259">
        <v>2981</v>
      </c>
      <c r="Y41" s="130">
        <v>109343</v>
      </c>
      <c r="Z41" s="259">
        <v>3153</v>
      </c>
      <c r="AA41" s="130">
        <v>114178</v>
      </c>
      <c r="AB41" s="259">
        <v>3315</v>
      </c>
      <c r="AC41" s="130">
        <v>119028</v>
      </c>
      <c r="AD41" s="259">
        <v>3550</v>
      </c>
      <c r="AE41" s="130">
        <v>123149</v>
      </c>
      <c r="AF41" s="259">
        <v>3785</v>
      </c>
      <c r="AG41" s="130">
        <v>126744</v>
      </c>
      <c r="AH41" s="259">
        <v>3958</v>
      </c>
      <c r="AI41" s="130">
        <v>131552</v>
      </c>
      <c r="AJ41" s="259">
        <v>4199</v>
      </c>
      <c r="AK41" s="130">
        <v>136042</v>
      </c>
      <c r="AL41" s="259">
        <v>4422</v>
      </c>
      <c r="AM41" s="130">
        <v>139798</v>
      </c>
      <c r="AN41" s="259">
        <v>4614</v>
      </c>
      <c r="AO41" s="130">
        <v>143398</v>
      </c>
      <c r="AP41" s="259">
        <v>4792</v>
      </c>
      <c r="AQ41" s="130">
        <v>147539</v>
      </c>
      <c r="AR41" s="259">
        <v>5003</v>
      </c>
      <c r="AS41" s="130">
        <v>150639</v>
      </c>
      <c r="AT41" s="259">
        <v>5169</v>
      </c>
      <c r="AU41" s="130">
        <v>155701</v>
      </c>
      <c r="AV41" s="259">
        <v>5324</v>
      </c>
      <c r="AW41" s="130">
        <v>158960</v>
      </c>
      <c r="AX41" s="259">
        <v>5466</v>
      </c>
      <c r="AY41" s="130">
        <v>162991</v>
      </c>
      <c r="AZ41" s="259">
        <v>5659</v>
      </c>
      <c r="BA41" s="110">
        <v>167210</v>
      </c>
      <c r="BB41" s="336">
        <v>5894</v>
      </c>
      <c r="BC41" s="110">
        <v>170759</v>
      </c>
      <c r="BD41" s="336">
        <v>6075</v>
      </c>
      <c r="BE41" s="110">
        <v>174100</v>
      </c>
      <c r="BF41" s="336">
        <v>6243</v>
      </c>
      <c r="BG41" s="110">
        <v>178102</v>
      </c>
      <c r="BH41" s="336">
        <v>6674</v>
      </c>
      <c r="BI41" s="110">
        <v>182278</v>
      </c>
      <c r="BJ41" s="336">
        <v>7112</v>
      </c>
      <c r="BK41" s="110">
        <v>186049</v>
      </c>
      <c r="BL41" s="336">
        <v>7354</v>
      </c>
      <c r="BM41" s="110">
        <v>190144</v>
      </c>
      <c r="BN41" s="336">
        <v>7571</v>
      </c>
      <c r="BO41" s="110">
        <v>194607</v>
      </c>
      <c r="BP41" s="336">
        <v>7917</v>
      </c>
      <c r="BQ41" s="110">
        <v>199898</v>
      </c>
      <c r="BR41" s="336">
        <v>8284</v>
      </c>
      <c r="BS41" s="110">
        <v>204769</v>
      </c>
      <c r="BT41" s="336">
        <v>8615</v>
      </c>
      <c r="BU41" s="110">
        <v>208781</v>
      </c>
      <c r="BV41" s="112">
        <v>8844</v>
      </c>
      <c r="BW41" s="373"/>
    </row>
    <row r="42" spans="1:75" x14ac:dyDescent="0.2">
      <c r="A42" s="256">
        <v>39</v>
      </c>
      <c r="B42" s="109" t="s">
        <v>39</v>
      </c>
      <c r="C42" s="136"/>
      <c r="D42" s="137"/>
      <c r="E42" s="136"/>
      <c r="F42" s="137"/>
      <c r="G42" s="130">
        <v>20002</v>
      </c>
      <c r="H42" s="259">
        <v>2096</v>
      </c>
      <c r="I42" s="130">
        <v>36514</v>
      </c>
      <c r="J42" s="259">
        <v>4070</v>
      </c>
      <c r="K42" s="130">
        <v>51237</v>
      </c>
      <c r="L42" s="259">
        <v>5407</v>
      </c>
      <c r="M42" s="130">
        <v>64214</v>
      </c>
      <c r="N42" s="259">
        <v>6587</v>
      </c>
      <c r="O42" s="130">
        <v>78066</v>
      </c>
      <c r="P42" s="259">
        <v>9108</v>
      </c>
      <c r="Q42" s="130">
        <v>82325</v>
      </c>
      <c r="R42" s="259">
        <v>9699</v>
      </c>
      <c r="S42" s="130">
        <v>90071</v>
      </c>
      <c r="T42" s="259">
        <v>10767</v>
      </c>
      <c r="U42" s="130">
        <v>96606</v>
      </c>
      <c r="V42" s="259">
        <v>11594</v>
      </c>
      <c r="W42" s="130">
        <v>105568</v>
      </c>
      <c r="X42" s="259">
        <v>12644</v>
      </c>
      <c r="Y42" s="130">
        <v>109173</v>
      </c>
      <c r="Z42" s="259">
        <v>13454</v>
      </c>
      <c r="AA42" s="130">
        <v>117021</v>
      </c>
      <c r="AB42" s="259">
        <v>14699</v>
      </c>
      <c r="AC42" s="130">
        <v>124203</v>
      </c>
      <c r="AD42" s="259">
        <v>15874</v>
      </c>
      <c r="AE42" s="130">
        <v>130439</v>
      </c>
      <c r="AF42" s="259">
        <v>17087</v>
      </c>
      <c r="AG42" s="130">
        <v>135106</v>
      </c>
      <c r="AH42" s="259">
        <v>17788</v>
      </c>
      <c r="AI42" s="130">
        <v>143665</v>
      </c>
      <c r="AJ42" s="259">
        <v>19369</v>
      </c>
      <c r="AK42" s="130">
        <v>150565</v>
      </c>
      <c r="AL42" s="259">
        <v>20528</v>
      </c>
      <c r="AM42" s="130">
        <v>156537</v>
      </c>
      <c r="AN42" s="259">
        <v>21659</v>
      </c>
      <c r="AO42" s="130">
        <v>161401</v>
      </c>
      <c r="AP42" s="259">
        <v>22457</v>
      </c>
      <c r="AQ42" s="130">
        <v>168761</v>
      </c>
      <c r="AR42" s="259">
        <v>23735</v>
      </c>
      <c r="AS42" s="130">
        <v>173725</v>
      </c>
      <c r="AT42" s="259">
        <v>24624</v>
      </c>
      <c r="AU42" s="130">
        <v>181261</v>
      </c>
      <c r="AV42" s="259">
        <v>25507</v>
      </c>
      <c r="AW42" s="130">
        <v>185388</v>
      </c>
      <c r="AX42" s="259">
        <v>26220</v>
      </c>
      <c r="AY42" s="130">
        <v>192091</v>
      </c>
      <c r="AZ42" s="259">
        <v>27569</v>
      </c>
      <c r="BA42" s="203">
        <v>199289</v>
      </c>
      <c r="BB42" s="335">
        <v>28840</v>
      </c>
      <c r="BC42" s="203">
        <v>205376</v>
      </c>
      <c r="BD42" s="335">
        <v>30000</v>
      </c>
      <c r="BE42" s="203">
        <v>209770</v>
      </c>
      <c r="BF42" s="335">
        <v>30815</v>
      </c>
      <c r="BG42" s="203">
        <v>216673</v>
      </c>
      <c r="BH42" s="335">
        <v>33716</v>
      </c>
      <c r="BI42" s="203">
        <v>223979</v>
      </c>
      <c r="BJ42" s="335">
        <v>36315</v>
      </c>
      <c r="BK42" s="203">
        <v>230331</v>
      </c>
      <c r="BL42" s="335">
        <v>38529</v>
      </c>
      <c r="BM42" s="203">
        <v>235642</v>
      </c>
      <c r="BN42" s="335">
        <v>39984</v>
      </c>
      <c r="BO42" s="203">
        <v>243397</v>
      </c>
      <c r="BP42" s="335">
        <v>43000</v>
      </c>
      <c r="BQ42" s="203">
        <v>252706</v>
      </c>
      <c r="BR42" s="335">
        <v>45809</v>
      </c>
      <c r="BS42" s="203">
        <v>260856</v>
      </c>
      <c r="BT42" s="335">
        <v>48467</v>
      </c>
      <c r="BU42" s="203">
        <v>266377</v>
      </c>
      <c r="BV42" s="201">
        <v>50324</v>
      </c>
      <c r="BW42" s="373"/>
    </row>
    <row r="43" spans="1:75" x14ac:dyDescent="0.2">
      <c r="A43" s="256">
        <v>40</v>
      </c>
      <c r="B43" s="109" t="s">
        <v>40</v>
      </c>
      <c r="C43" s="136"/>
      <c r="D43" s="137"/>
      <c r="E43" s="136"/>
      <c r="F43" s="137"/>
      <c r="G43" s="130">
        <v>1133</v>
      </c>
      <c r="H43" s="259">
        <v>65</v>
      </c>
      <c r="I43" s="130">
        <v>2478</v>
      </c>
      <c r="J43" s="259">
        <v>168</v>
      </c>
      <c r="K43" s="130">
        <v>3654</v>
      </c>
      <c r="L43" s="259">
        <v>229</v>
      </c>
      <c r="M43" s="130">
        <v>5022</v>
      </c>
      <c r="N43" s="259">
        <v>294</v>
      </c>
      <c r="O43" s="130">
        <v>6436</v>
      </c>
      <c r="P43" s="259">
        <v>481</v>
      </c>
      <c r="Q43" s="130">
        <v>7123</v>
      </c>
      <c r="R43" s="259">
        <v>550</v>
      </c>
      <c r="S43" s="130">
        <v>7841</v>
      </c>
      <c r="T43" s="259">
        <v>604</v>
      </c>
      <c r="U43" s="130">
        <v>8493</v>
      </c>
      <c r="V43" s="259">
        <v>671</v>
      </c>
      <c r="W43" s="130">
        <v>9337</v>
      </c>
      <c r="X43" s="259">
        <v>744</v>
      </c>
      <c r="Y43" s="130">
        <v>9810</v>
      </c>
      <c r="Z43" s="259">
        <v>848</v>
      </c>
      <c r="AA43" s="130">
        <v>10504</v>
      </c>
      <c r="AB43" s="259">
        <v>915</v>
      </c>
      <c r="AC43" s="130">
        <v>11211</v>
      </c>
      <c r="AD43" s="259">
        <v>972</v>
      </c>
      <c r="AE43" s="130">
        <v>11933</v>
      </c>
      <c r="AF43" s="259">
        <v>1048</v>
      </c>
      <c r="AG43" s="130">
        <v>12502</v>
      </c>
      <c r="AH43" s="259">
        <v>1123</v>
      </c>
      <c r="AI43" s="130">
        <v>13268</v>
      </c>
      <c r="AJ43" s="259">
        <v>1236</v>
      </c>
      <c r="AK43" s="130">
        <v>13949</v>
      </c>
      <c r="AL43" s="259">
        <v>1327</v>
      </c>
      <c r="AM43" s="130">
        <v>14602</v>
      </c>
      <c r="AN43" s="259">
        <v>1416</v>
      </c>
      <c r="AO43" s="130">
        <v>15260</v>
      </c>
      <c r="AP43" s="259">
        <v>1518</v>
      </c>
      <c r="AQ43" s="130">
        <v>15960</v>
      </c>
      <c r="AR43" s="259">
        <v>1628</v>
      </c>
      <c r="AS43" s="130">
        <v>16444</v>
      </c>
      <c r="AT43" s="259">
        <v>1708</v>
      </c>
      <c r="AU43" s="130">
        <v>17180</v>
      </c>
      <c r="AV43" s="259">
        <v>1782</v>
      </c>
      <c r="AW43" s="130">
        <v>17867</v>
      </c>
      <c r="AX43" s="259">
        <v>1853</v>
      </c>
      <c r="AY43" s="130">
        <v>18517</v>
      </c>
      <c r="AZ43" s="259">
        <v>1954</v>
      </c>
      <c r="BA43" s="203">
        <v>19147</v>
      </c>
      <c r="BB43" s="335">
        <v>2043</v>
      </c>
      <c r="BC43" s="203">
        <v>19795</v>
      </c>
      <c r="BD43" s="335">
        <v>2139</v>
      </c>
      <c r="BE43" s="203">
        <v>20471</v>
      </c>
      <c r="BF43" s="335">
        <v>2221</v>
      </c>
      <c r="BG43" s="203">
        <v>21109</v>
      </c>
      <c r="BH43" s="335">
        <v>2315</v>
      </c>
      <c r="BI43" s="203">
        <v>21723</v>
      </c>
      <c r="BJ43" s="335">
        <v>2437</v>
      </c>
      <c r="BK43" s="203">
        <v>22299</v>
      </c>
      <c r="BL43" s="335">
        <v>2544</v>
      </c>
      <c r="BM43" s="203">
        <v>22931</v>
      </c>
      <c r="BN43" s="335">
        <v>2648</v>
      </c>
      <c r="BO43" s="203">
        <v>23517</v>
      </c>
      <c r="BP43" s="335">
        <v>2753</v>
      </c>
      <c r="BQ43" s="203">
        <v>24144</v>
      </c>
      <c r="BR43" s="335">
        <v>2848</v>
      </c>
      <c r="BS43" s="203">
        <v>24739</v>
      </c>
      <c r="BT43" s="335">
        <v>2952</v>
      </c>
      <c r="BU43" s="203">
        <v>25373</v>
      </c>
      <c r="BV43" s="201">
        <v>3066</v>
      </c>
      <c r="BW43" s="373"/>
    </row>
    <row r="44" spans="1:75" ht="25.5" x14ac:dyDescent="0.2">
      <c r="A44" s="256">
        <v>41</v>
      </c>
      <c r="B44" s="109" t="s">
        <v>41</v>
      </c>
      <c r="C44" s="136"/>
      <c r="D44" s="137"/>
      <c r="E44" s="136"/>
      <c r="F44" s="137"/>
      <c r="G44" s="130"/>
      <c r="H44" s="259"/>
      <c r="I44" s="130"/>
      <c r="J44" s="259"/>
      <c r="K44" s="130">
        <v>14400</v>
      </c>
      <c r="L44" s="259">
        <v>627</v>
      </c>
      <c r="M44" s="130">
        <v>35944</v>
      </c>
      <c r="N44" s="259">
        <v>1234</v>
      </c>
      <c r="O44" s="130">
        <v>58383</v>
      </c>
      <c r="P44" s="259">
        <v>2103</v>
      </c>
      <c r="Q44" s="130">
        <v>70818</v>
      </c>
      <c r="R44" s="259">
        <v>2370</v>
      </c>
      <c r="S44" s="130">
        <v>85097</v>
      </c>
      <c r="T44" s="259">
        <v>2681</v>
      </c>
      <c r="U44" s="130">
        <v>96669</v>
      </c>
      <c r="V44" s="259">
        <v>3001</v>
      </c>
      <c r="W44" s="130">
        <v>113081</v>
      </c>
      <c r="X44" s="259">
        <v>3325</v>
      </c>
      <c r="Y44" s="130">
        <v>122104</v>
      </c>
      <c r="Z44" s="259">
        <v>3668</v>
      </c>
      <c r="AA44" s="130">
        <v>136965</v>
      </c>
      <c r="AB44" s="259">
        <v>4014</v>
      </c>
      <c r="AC44" s="130">
        <v>150446</v>
      </c>
      <c r="AD44" s="259">
        <v>4454</v>
      </c>
      <c r="AE44" s="130">
        <v>164996</v>
      </c>
      <c r="AF44" s="259">
        <v>4934</v>
      </c>
      <c r="AG44" s="130">
        <v>179918</v>
      </c>
      <c r="AH44" s="259">
        <v>5316</v>
      </c>
      <c r="AI44" s="130">
        <v>197698</v>
      </c>
      <c r="AJ44" s="259">
        <v>5880</v>
      </c>
      <c r="AK44" s="130">
        <v>212629</v>
      </c>
      <c r="AL44" s="259">
        <v>6332</v>
      </c>
      <c r="AM44" s="130">
        <v>227141</v>
      </c>
      <c r="AN44" s="259">
        <v>6787</v>
      </c>
      <c r="AO44" s="130">
        <v>244471</v>
      </c>
      <c r="AP44" s="259">
        <v>7258</v>
      </c>
      <c r="AQ44" s="130">
        <v>260837</v>
      </c>
      <c r="AR44" s="259">
        <v>7743</v>
      </c>
      <c r="AS44" s="130">
        <v>270940</v>
      </c>
      <c r="AT44" s="259">
        <v>8224</v>
      </c>
      <c r="AU44" s="130">
        <v>289365</v>
      </c>
      <c r="AV44" s="259">
        <v>8740</v>
      </c>
      <c r="AW44" s="130">
        <v>304710</v>
      </c>
      <c r="AX44" s="259">
        <v>9209</v>
      </c>
      <c r="AY44" s="130">
        <v>320598</v>
      </c>
      <c r="AZ44" s="259">
        <v>9821</v>
      </c>
      <c r="BA44" s="110">
        <v>335209</v>
      </c>
      <c r="BB44" s="336">
        <v>10393</v>
      </c>
      <c r="BC44" s="110">
        <v>350049</v>
      </c>
      <c r="BD44" s="336">
        <v>11058</v>
      </c>
      <c r="BE44" s="110">
        <v>367397</v>
      </c>
      <c r="BF44" s="336">
        <v>11724</v>
      </c>
      <c r="BG44" s="110">
        <v>384476</v>
      </c>
      <c r="BH44" s="336">
        <v>12726</v>
      </c>
      <c r="BI44" s="110">
        <v>399304</v>
      </c>
      <c r="BJ44" s="336">
        <v>13753</v>
      </c>
      <c r="BK44" s="110">
        <v>414011</v>
      </c>
      <c r="BL44" s="336">
        <v>14457</v>
      </c>
      <c r="BM44" s="110">
        <v>432029</v>
      </c>
      <c r="BN44" s="336">
        <v>15201</v>
      </c>
      <c r="BO44" s="110">
        <v>447414</v>
      </c>
      <c r="BP44" s="336">
        <v>15950</v>
      </c>
      <c r="BQ44" s="110">
        <v>462843</v>
      </c>
      <c r="BR44" s="336">
        <v>16742</v>
      </c>
      <c r="BS44" s="110">
        <v>478437</v>
      </c>
      <c r="BT44" s="336">
        <v>17562</v>
      </c>
      <c r="BU44" s="110">
        <v>494691</v>
      </c>
      <c r="BV44" s="112">
        <v>18394</v>
      </c>
      <c r="BW44" s="373"/>
    </row>
    <row r="45" spans="1:75" x14ac:dyDescent="0.2">
      <c r="A45" s="256">
        <v>42</v>
      </c>
      <c r="B45" s="109" t="s">
        <v>42</v>
      </c>
      <c r="C45" s="136"/>
      <c r="D45" s="137"/>
      <c r="E45" s="136"/>
      <c r="F45" s="137"/>
      <c r="G45" s="130"/>
      <c r="H45" s="259"/>
      <c r="I45" s="130"/>
      <c r="J45" s="259"/>
      <c r="K45" s="130">
        <v>267</v>
      </c>
      <c r="L45" s="259">
        <v>24</v>
      </c>
      <c r="M45" s="130">
        <v>649</v>
      </c>
      <c r="N45" s="259">
        <v>74</v>
      </c>
      <c r="O45" s="130">
        <v>1154</v>
      </c>
      <c r="P45" s="259">
        <v>138</v>
      </c>
      <c r="Q45" s="130">
        <v>1341</v>
      </c>
      <c r="R45" s="259">
        <v>156</v>
      </c>
      <c r="S45" s="130">
        <v>1521</v>
      </c>
      <c r="T45" s="259">
        <v>174</v>
      </c>
      <c r="U45" s="130">
        <v>1704</v>
      </c>
      <c r="V45" s="259">
        <v>203</v>
      </c>
      <c r="W45" s="130">
        <v>1934</v>
      </c>
      <c r="X45" s="259">
        <v>225</v>
      </c>
      <c r="Y45" s="130">
        <v>2050</v>
      </c>
      <c r="Z45" s="259">
        <v>247</v>
      </c>
      <c r="AA45" s="130">
        <v>2230</v>
      </c>
      <c r="AB45" s="259">
        <v>261</v>
      </c>
      <c r="AC45" s="130">
        <v>2423</v>
      </c>
      <c r="AD45" s="259">
        <v>286</v>
      </c>
      <c r="AE45" s="130">
        <v>2631</v>
      </c>
      <c r="AF45" s="259">
        <v>311</v>
      </c>
      <c r="AG45" s="130">
        <v>2793</v>
      </c>
      <c r="AH45" s="259">
        <v>329</v>
      </c>
      <c r="AI45" s="130">
        <v>3009</v>
      </c>
      <c r="AJ45" s="259">
        <v>352</v>
      </c>
      <c r="AK45" s="130">
        <v>3220</v>
      </c>
      <c r="AL45" s="259">
        <v>383</v>
      </c>
      <c r="AM45" s="130">
        <v>3408</v>
      </c>
      <c r="AN45" s="259">
        <v>402</v>
      </c>
      <c r="AO45" s="130">
        <v>3598</v>
      </c>
      <c r="AP45" s="259">
        <v>428</v>
      </c>
      <c r="AQ45" s="130">
        <v>3783</v>
      </c>
      <c r="AR45" s="259">
        <v>445</v>
      </c>
      <c r="AS45" s="130">
        <v>3893</v>
      </c>
      <c r="AT45" s="259">
        <v>464</v>
      </c>
      <c r="AU45" s="130">
        <v>4138</v>
      </c>
      <c r="AV45" s="259">
        <v>481</v>
      </c>
      <c r="AW45" s="130">
        <v>4328</v>
      </c>
      <c r="AX45" s="259">
        <v>507</v>
      </c>
      <c r="AY45" s="130">
        <v>4517</v>
      </c>
      <c r="AZ45" s="259">
        <v>523</v>
      </c>
      <c r="BA45" s="110">
        <v>4712</v>
      </c>
      <c r="BB45" s="336">
        <v>546</v>
      </c>
      <c r="BC45" s="110">
        <v>4882</v>
      </c>
      <c r="BD45" s="336">
        <v>571</v>
      </c>
      <c r="BE45" s="110">
        <v>5035</v>
      </c>
      <c r="BF45" s="336">
        <v>588</v>
      </c>
      <c r="BG45" s="110">
        <v>5195</v>
      </c>
      <c r="BH45" s="336">
        <v>604</v>
      </c>
      <c r="BI45" s="110">
        <v>5362</v>
      </c>
      <c r="BJ45" s="336">
        <v>640</v>
      </c>
      <c r="BK45" s="110">
        <v>5529</v>
      </c>
      <c r="BL45" s="336">
        <v>662</v>
      </c>
      <c r="BM45" s="110">
        <v>5689</v>
      </c>
      <c r="BN45" s="336">
        <v>680</v>
      </c>
      <c r="BO45" s="110">
        <v>5872</v>
      </c>
      <c r="BP45" s="336">
        <v>706</v>
      </c>
      <c r="BQ45" s="110">
        <v>6058</v>
      </c>
      <c r="BR45" s="336">
        <v>734</v>
      </c>
      <c r="BS45" s="110">
        <v>6229</v>
      </c>
      <c r="BT45" s="336">
        <v>774</v>
      </c>
      <c r="BU45" s="110">
        <v>6383</v>
      </c>
      <c r="BV45" s="112">
        <v>810</v>
      </c>
      <c r="BW45" s="373"/>
    </row>
    <row r="46" spans="1:75" ht="25.5" x14ac:dyDescent="0.2">
      <c r="A46" s="256">
        <v>43</v>
      </c>
      <c r="B46" s="109" t="s">
        <v>170</v>
      </c>
      <c r="C46" s="136"/>
      <c r="D46" s="137"/>
      <c r="E46" s="136"/>
      <c r="F46" s="137"/>
      <c r="G46" s="130"/>
      <c r="H46" s="259"/>
      <c r="I46" s="130"/>
      <c r="J46" s="259"/>
      <c r="K46" s="130">
        <v>499</v>
      </c>
      <c r="L46" s="259">
        <v>47</v>
      </c>
      <c r="M46" s="130">
        <v>1058</v>
      </c>
      <c r="N46" s="259">
        <v>104</v>
      </c>
      <c r="O46" s="130">
        <v>1593</v>
      </c>
      <c r="P46" s="259">
        <v>230</v>
      </c>
      <c r="Q46" s="130">
        <v>1824</v>
      </c>
      <c r="R46" s="259">
        <v>267</v>
      </c>
      <c r="S46" s="130">
        <v>2095</v>
      </c>
      <c r="T46" s="259">
        <v>310</v>
      </c>
      <c r="U46" s="130">
        <v>2328</v>
      </c>
      <c r="V46" s="259">
        <v>364</v>
      </c>
      <c r="W46" s="130">
        <v>2647</v>
      </c>
      <c r="X46" s="259">
        <v>401</v>
      </c>
      <c r="Y46" s="130">
        <v>2803</v>
      </c>
      <c r="Z46" s="259">
        <v>437</v>
      </c>
      <c r="AA46" s="130">
        <v>3064</v>
      </c>
      <c r="AB46" s="259">
        <v>474</v>
      </c>
      <c r="AC46" s="130">
        <v>3331</v>
      </c>
      <c r="AD46" s="259">
        <v>532</v>
      </c>
      <c r="AE46" s="130">
        <v>3609</v>
      </c>
      <c r="AF46" s="259">
        <v>583</v>
      </c>
      <c r="AG46" s="130">
        <v>3838</v>
      </c>
      <c r="AH46" s="259">
        <v>639</v>
      </c>
      <c r="AI46" s="130">
        <v>4158</v>
      </c>
      <c r="AJ46" s="259">
        <v>686</v>
      </c>
      <c r="AK46" s="130">
        <v>4473</v>
      </c>
      <c r="AL46" s="259">
        <v>738</v>
      </c>
      <c r="AM46" s="130">
        <v>4742</v>
      </c>
      <c r="AN46" s="259">
        <v>780</v>
      </c>
      <c r="AO46" s="130">
        <v>5047</v>
      </c>
      <c r="AP46" s="259">
        <v>829</v>
      </c>
      <c r="AQ46" s="130">
        <v>5342</v>
      </c>
      <c r="AR46" s="259">
        <v>878</v>
      </c>
      <c r="AS46" s="130">
        <v>5563</v>
      </c>
      <c r="AT46" s="259">
        <v>925</v>
      </c>
      <c r="AU46" s="130">
        <v>5966</v>
      </c>
      <c r="AV46" s="259">
        <v>958</v>
      </c>
      <c r="AW46" s="130">
        <v>6272</v>
      </c>
      <c r="AX46" s="259">
        <v>1009</v>
      </c>
      <c r="AY46" s="130">
        <v>6590</v>
      </c>
      <c r="AZ46" s="259">
        <v>1081</v>
      </c>
      <c r="BA46" s="110">
        <v>6909</v>
      </c>
      <c r="BB46" s="336">
        <v>1134</v>
      </c>
      <c r="BC46" s="110">
        <v>7319</v>
      </c>
      <c r="BD46" s="336">
        <v>1221</v>
      </c>
      <c r="BE46" s="110">
        <v>7717</v>
      </c>
      <c r="BF46" s="336">
        <v>1287</v>
      </c>
      <c r="BG46" s="110">
        <v>8125</v>
      </c>
      <c r="BH46" s="336">
        <v>1388</v>
      </c>
      <c r="BI46" s="110">
        <v>8483</v>
      </c>
      <c r="BJ46" s="336">
        <v>1509</v>
      </c>
      <c r="BK46" s="110">
        <v>8788</v>
      </c>
      <c r="BL46" s="336">
        <v>1589</v>
      </c>
      <c r="BM46" s="110">
        <v>9178</v>
      </c>
      <c r="BN46" s="336">
        <v>1668</v>
      </c>
      <c r="BO46" s="110">
        <v>9511</v>
      </c>
      <c r="BP46" s="336">
        <v>1771</v>
      </c>
      <c r="BQ46" s="110">
        <v>9870</v>
      </c>
      <c r="BR46" s="336">
        <v>1871</v>
      </c>
      <c r="BS46" s="110">
        <v>10210</v>
      </c>
      <c r="BT46" s="336">
        <v>1954</v>
      </c>
      <c r="BU46" s="110">
        <v>10553</v>
      </c>
      <c r="BV46" s="112">
        <v>2054</v>
      </c>
      <c r="BW46" s="373"/>
    </row>
    <row r="47" spans="1:75" x14ac:dyDescent="0.2">
      <c r="A47" s="256">
        <v>44</v>
      </c>
      <c r="B47" s="109" t="s">
        <v>173</v>
      </c>
      <c r="C47" s="136"/>
      <c r="D47" s="137"/>
      <c r="E47" s="136"/>
      <c r="F47" s="137"/>
      <c r="G47" s="130"/>
      <c r="H47" s="259"/>
      <c r="I47" s="130"/>
      <c r="J47" s="259"/>
      <c r="K47" s="130">
        <v>1695</v>
      </c>
      <c r="L47" s="259">
        <v>348</v>
      </c>
      <c r="M47" s="130">
        <v>3426</v>
      </c>
      <c r="N47" s="259">
        <v>919</v>
      </c>
      <c r="O47" s="130">
        <v>4860</v>
      </c>
      <c r="P47" s="259">
        <v>1795</v>
      </c>
      <c r="Q47" s="130">
        <v>5483</v>
      </c>
      <c r="R47" s="259">
        <v>2094</v>
      </c>
      <c r="S47" s="130">
        <v>6237</v>
      </c>
      <c r="T47" s="259">
        <v>2390</v>
      </c>
      <c r="U47" s="130">
        <v>6845</v>
      </c>
      <c r="V47" s="259">
        <v>2742</v>
      </c>
      <c r="W47" s="130">
        <v>7722</v>
      </c>
      <c r="X47" s="259">
        <v>3041</v>
      </c>
      <c r="Y47" s="130">
        <v>8113</v>
      </c>
      <c r="Z47" s="259">
        <v>3348</v>
      </c>
      <c r="AA47" s="130">
        <v>8778</v>
      </c>
      <c r="AB47" s="259">
        <v>3705</v>
      </c>
      <c r="AC47" s="130">
        <v>9441</v>
      </c>
      <c r="AD47" s="259">
        <v>4084</v>
      </c>
      <c r="AE47" s="130">
        <v>10104</v>
      </c>
      <c r="AF47" s="259">
        <v>4460</v>
      </c>
      <c r="AG47" s="130">
        <v>10703</v>
      </c>
      <c r="AH47" s="259">
        <v>4781</v>
      </c>
      <c r="AI47" s="130">
        <v>11481</v>
      </c>
      <c r="AJ47" s="259">
        <v>5215</v>
      </c>
      <c r="AK47" s="130">
        <v>12154</v>
      </c>
      <c r="AL47" s="259">
        <v>5570</v>
      </c>
      <c r="AM47" s="130">
        <v>12821</v>
      </c>
      <c r="AN47" s="259">
        <v>5929</v>
      </c>
      <c r="AO47" s="130">
        <v>13467</v>
      </c>
      <c r="AP47" s="259">
        <v>6316</v>
      </c>
      <c r="AQ47" s="130">
        <v>14211</v>
      </c>
      <c r="AR47" s="259">
        <v>6699</v>
      </c>
      <c r="AS47" s="130">
        <v>14698</v>
      </c>
      <c r="AT47" s="259">
        <v>7018</v>
      </c>
      <c r="AU47" s="130">
        <v>15639</v>
      </c>
      <c r="AV47" s="259">
        <v>7317</v>
      </c>
      <c r="AW47" s="130">
        <v>16336</v>
      </c>
      <c r="AX47" s="259">
        <v>7653</v>
      </c>
      <c r="AY47" s="130">
        <v>17120</v>
      </c>
      <c r="AZ47" s="259">
        <v>8042</v>
      </c>
      <c r="BA47" s="203">
        <v>17831</v>
      </c>
      <c r="BB47" s="335">
        <v>8450</v>
      </c>
      <c r="BC47" s="203">
        <v>18477</v>
      </c>
      <c r="BD47" s="335">
        <v>8828</v>
      </c>
      <c r="BE47" s="203">
        <v>19118</v>
      </c>
      <c r="BF47" s="335">
        <v>9220</v>
      </c>
      <c r="BG47" s="203">
        <v>19912</v>
      </c>
      <c r="BH47" s="335">
        <v>9672</v>
      </c>
      <c r="BI47" s="203">
        <v>20586</v>
      </c>
      <c r="BJ47" s="335">
        <v>10288</v>
      </c>
      <c r="BK47" s="203">
        <v>21271</v>
      </c>
      <c r="BL47" s="335">
        <v>10719</v>
      </c>
      <c r="BM47" s="203">
        <v>21941</v>
      </c>
      <c r="BN47" s="335">
        <v>11134</v>
      </c>
      <c r="BO47" s="203">
        <v>22584</v>
      </c>
      <c r="BP47" s="335">
        <v>11675</v>
      </c>
      <c r="BQ47" s="203">
        <v>23303</v>
      </c>
      <c r="BR47" s="335">
        <v>12122</v>
      </c>
      <c r="BS47" s="203">
        <v>23965</v>
      </c>
      <c r="BT47" s="335">
        <v>12554</v>
      </c>
      <c r="BU47" s="203">
        <v>24612</v>
      </c>
      <c r="BV47" s="201">
        <v>12958</v>
      </c>
      <c r="BW47" s="373"/>
    </row>
    <row r="48" spans="1:75" x14ac:dyDescent="0.2">
      <c r="A48" s="256">
        <v>45</v>
      </c>
      <c r="B48" s="109" t="s">
        <v>43</v>
      </c>
      <c r="C48" s="136"/>
      <c r="D48" s="137"/>
      <c r="E48" s="136"/>
      <c r="F48" s="137"/>
      <c r="G48" s="130"/>
      <c r="H48" s="259"/>
      <c r="I48" s="130"/>
      <c r="J48" s="259"/>
      <c r="K48" s="130">
        <v>710</v>
      </c>
      <c r="L48" s="259">
        <v>82</v>
      </c>
      <c r="M48" s="130">
        <v>1172</v>
      </c>
      <c r="N48" s="259">
        <v>163</v>
      </c>
      <c r="O48" s="130">
        <v>1593</v>
      </c>
      <c r="P48" s="259">
        <v>234</v>
      </c>
      <c r="Q48" s="130">
        <v>1770</v>
      </c>
      <c r="R48" s="259">
        <v>265</v>
      </c>
      <c r="S48" s="130">
        <v>1945</v>
      </c>
      <c r="T48" s="259">
        <v>279</v>
      </c>
      <c r="U48" s="130">
        <v>2145</v>
      </c>
      <c r="V48" s="259">
        <v>308</v>
      </c>
      <c r="W48" s="130">
        <v>2390</v>
      </c>
      <c r="X48" s="259">
        <v>333</v>
      </c>
      <c r="Y48" s="130">
        <v>2509</v>
      </c>
      <c r="Z48" s="259">
        <v>370</v>
      </c>
      <c r="AA48" s="130">
        <v>2695</v>
      </c>
      <c r="AB48" s="259">
        <v>401</v>
      </c>
      <c r="AC48" s="130">
        <v>2875</v>
      </c>
      <c r="AD48" s="259">
        <v>429</v>
      </c>
      <c r="AE48" s="130">
        <v>3086</v>
      </c>
      <c r="AF48" s="259">
        <v>457</v>
      </c>
      <c r="AG48" s="130">
        <v>3308</v>
      </c>
      <c r="AH48" s="259">
        <v>490</v>
      </c>
      <c r="AI48" s="130">
        <v>3551</v>
      </c>
      <c r="AJ48" s="259">
        <v>537</v>
      </c>
      <c r="AK48" s="130">
        <v>3773</v>
      </c>
      <c r="AL48" s="259">
        <v>562</v>
      </c>
      <c r="AM48" s="130">
        <v>4029</v>
      </c>
      <c r="AN48" s="259">
        <v>592</v>
      </c>
      <c r="AO48" s="130">
        <v>4276</v>
      </c>
      <c r="AP48" s="259">
        <v>627</v>
      </c>
      <c r="AQ48" s="130">
        <v>4500</v>
      </c>
      <c r="AR48" s="259">
        <v>649</v>
      </c>
      <c r="AS48" s="130">
        <v>4667</v>
      </c>
      <c r="AT48" s="259">
        <v>683</v>
      </c>
      <c r="AU48" s="130">
        <v>4961</v>
      </c>
      <c r="AV48" s="259">
        <v>725</v>
      </c>
      <c r="AW48" s="130">
        <v>5180</v>
      </c>
      <c r="AX48" s="259">
        <v>753</v>
      </c>
      <c r="AY48" s="130">
        <v>5417</v>
      </c>
      <c r="AZ48" s="259">
        <v>788</v>
      </c>
      <c r="BA48" s="203">
        <v>5649</v>
      </c>
      <c r="BB48" s="335">
        <v>823</v>
      </c>
      <c r="BC48" s="203">
        <v>5866</v>
      </c>
      <c r="BD48" s="335">
        <v>870</v>
      </c>
      <c r="BE48" s="203">
        <v>6111</v>
      </c>
      <c r="BF48" s="335">
        <v>906</v>
      </c>
      <c r="BG48" s="203">
        <v>6353</v>
      </c>
      <c r="BH48" s="335">
        <v>953</v>
      </c>
      <c r="BI48" s="203">
        <v>6600</v>
      </c>
      <c r="BJ48" s="335">
        <v>1017</v>
      </c>
      <c r="BK48" s="203">
        <v>6833</v>
      </c>
      <c r="BL48" s="335">
        <v>1072</v>
      </c>
      <c r="BM48" s="203">
        <v>7129</v>
      </c>
      <c r="BN48" s="335">
        <v>1113</v>
      </c>
      <c r="BO48" s="203">
        <v>7340</v>
      </c>
      <c r="BP48" s="335">
        <v>1156</v>
      </c>
      <c r="BQ48" s="203">
        <v>7607</v>
      </c>
      <c r="BR48" s="335">
        <v>1199</v>
      </c>
      <c r="BS48" s="203">
        <v>7862</v>
      </c>
      <c r="BT48" s="335">
        <v>1250</v>
      </c>
      <c r="BU48" s="203">
        <v>8156</v>
      </c>
      <c r="BV48" s="201">
        <v>1304</v>
      </c>
      <c r="BW48" s="373"/>
    </row>
    <row r="49" spans="1:75" x14ac:dyDescent="0.2">
      <c r="A49" s="256">
        <v>46</v>
      </c>
      <c r="B49" s="109" t="s">
        <v>44</v>
      </c>
      <c r="C49" s="136"/>
      <c r="D49" s="137"/>
      <c r="E49" s="136"/>
      <c r="F49" s="137"/>
      <c r="G49" s="130"/>
      <c r="H49" s="259"/>
      <c r="I49" s="130"/>
      <c r="J49" s="259"/>
      <c r="K49" s="130">
        <v>215320</v>
      </c>
      <c r="L49" s="259">
        <v>4652</v>
      </c>
      <c r="M49" s="130">
        <v>533831</v>
      </c>
      <c r="N49" s="259">
        <v>10100</v>
      </c>
      <c r="O49" s="130">
        <v>793780</v>
      </c>
      <c r="P49" s="259">
        <v>16459</v>
      </c>
      <c r="Q49" s="130">
        <v>914395</v>
      </c>
      <c r="R49" s="259">
        <v>19488</v>
      </c>
      <c r="S49" s="130">
        <v>1043912</v>
      </c>
      <c r="T49" s="259">
        <v>22330</v>
      </c>
      <c r="U49" s="130">
        <v>1157577</v>
      </c>
      <c r="V49" s="259">
        <v>25675</v>
      </c>
      <c r="W49" s="130">
        <v>1305639</v>
      </c>
      <c r="X49" s="259">
        <v>28587</v>
      </c>
      <c r="Y49" s="130">
        <v>1380626</v>
      </c>
      <c r="Z49" s="259">
        <v>31650</v>
      </c>
      <c r="AA49" s="130">
        <v>1494734</v>
      </c>
      <c r="AB49" s="259">
        <v>33956</v>
      </c>
      <c r="AC49" s="130">
        <v>1621539</v>
      </c>
      <c r="AD49" s="259">
        <v>36335</v>
      </c>
      <c r="AE49" s="130">
        <v>1724955</v>
      </c>
      <c r="AF49" s="259">
        <v>38962</v>
      </c>
      <c r="AG49" s="130">
        <v>1826835</v>
      </c>
      <c r="AH49" s="259">
        <v>41277</v>
      </c>
      <c r="AI49" s="130">
        <v>1953993</v>
      </c>
      <c r="AJ49" s="259">
        <v>43543</v>
      </c>
      <c r="AK49" s="130">
        <v>2061059</v>
      </c>
      <c r="AL49" s="259">
        <v>45738</v>
      </c>
      <c r="AM49" s="130">
        <v>2161679</v>
      </c>
      <c r="AN49" s="259">
        <v>47846</v>
      </c>
      <c r="AO49" s="130">
        <v>2265577</v>
      </c>
      <c r="AP49" s="259">
        <v>50011</v>
      </c>
      <c r="AQ49" s="130">
        <v>2373032</v>
      </c>
      <c r="AR49" s="259">
        <v>52017</v>
      </c>
      <c r="AS49" s="130">
        <v>2441281</v>
      </c>
      <c r="AT49" s="259">
        <v>53532</v>
      </c>
      <c r="AU49" s="130">
        <v>2567440</v>
      </c>
      <c r="AV49" s="259">
        <v>54921</v>
      </c>
      <c r="AW49" s="130">
        <v>2663443</v>
      </c>
      <c r="AX49" s="259">
        <v>56148</v>
      </c>
      <c r="AY49" s="130">
        <v>2763385</v>
      </c>
      <c r="AZ49" s="259">
        <v>57602</v>
      </c>
      <c r="BA49" s="203">
        <v>2854851</v>
      </c>
      <c r="BB49" s="335">
        <v>59011</v>
      </c>
      <c r="BC49" s="203">
        <v>2938903</v>
      </c>
      <c r="BD49" s="335">
        <v>60367</v>
      </c>
      <c r="BE49" s="203">
        <v>3023487</v>
      </c>
      <c r="BF49" s="335">
        <v>61620</v>
      </c>
      <c r="BG49" s="203">
        <v>3114055</v>
      </c>
      <c r="BH49" s="335">
        <v>62442</v>
      </c>
      <c r="BI49" s="203">
        <v>3195120</v>
      </c>
      <c r="BJ49" s="335">
        <v>63805</v>
      </c>
      <c r="BK49" s="203">
        <v>3272160</v>
      </c>
      <c r="BL49" s="335">
        <v>64456</v>
      </c>
      <c r="BM49" s="203">
        <v>3357000</v>
      </c>
      <c r="BN49" s="335">
        <v>65565</v>
      </c>
      <c r="BO49" s="203">
        <v>3436092</v>
      </c>
      <c r="BP49" s="335">
        <v>66377</v>
      </c>
      <c r="BQ49" s="203">
        <v>3515025</v>
      </c>
      <c r="BR49" s="335">
        <v>67153</v>
      </c>
      <c r="BS49" s="203">
        <v>3591078</v>
      </c>
      <c r="BT49" s="335">
        <v>67754</v>
      </c>
      <c r="BU49" s="203">
        <v>3665461</v>
      </c>
      <c r="BV49" s="201">
        <v>68443</v>
      </c>
      <c r="BW49" s="373"/>
    </row>
    <row r="50" spans="1:75" x14ac:dyDescent="0.2">
      <c r="A50" s="256">
        <v>47</v>
      </c>
      <c r="B50" s="109" t="s">
        <v>45</v>
      </c>
      <c r="C50" s="136"/>
      <c r="D50" s="137"/>
      <c r="E50" s="136"/>
      <c r="F50" s="137"/>
      <c r="G50" s="130"/>
      <c r="H50" s="259"/>
      <c r="I50" s="130"/>
      <c r="J50" s="259"/>
      <c r="K50" s="130">
        <v>9213</v>
      </c>
      <c r="L50" s="259">
        <v>382</v>
      </c>
      <c r="M50" s="130">
        <v>19837</v>
      </c>
      <c r="N50" s="259">
        <v>742</v>
      </c>
      <c r="O50" s="130">
        <v>34223</v>
      </c>
      <c r="P50" s="259">
        <v>1138</v>
      </c>
      <c r="Q50" s="130">
        <v>41089</v>
      </c>
      <c r="R50" s="259">
        <v>1327</v>
      </c>
      <c r="S50" s="130">
        <v>47745</v>
      </c>
      <c r="T50" s="259">
        <v>1508</v>
      </c>
      <c r="U50" s="130">
        <v>55616</v>
      </c>
      <c r="V50" s="259">
        <v>1735</v>
      </c>
      <c r="W50" s="130">
        <v>65700</v>
      </c>
      <c r="X50" s="259">
        <v>1917</v>
      </c>
      <c r="Y50" s="130">
        <v>69276</v>
      </c>
      <c r="Z50" s="259">
        <v>2133</v>
      </c>
      <c r="AA50" s="130">
        <v>75766</v>
      </c>
      <c r="AB50" s="259">
        <v>2331</v>
      </c>
      <c r="AC50" s="130">
        <v>84511</v>
      </c>
      <c r="AD50" s="259">
        <v>2597</v>
      </c>
      <c r="AE50" s="130">
        <v>92648</v>
      </c>
      <c r="AF50" s="259">
        <v>2816</v>
      </c>
      <c r="AG50" s="130">
        <v>98588</v>
      </c>
      <c r="AH50" s="259">
        <v>3053</v>
      </c>
      <c r="AI50" s="130">
        <v>107358</v>
      </c>
      <c r="AJ50" s="259">
        <v>3328</v>
      </c>
      <c r="AK50" s="130">
        <v>116717</v>
      </c>
      <c r="AL50" s="259">
        <v>3567</v>
      </c>
      <c r="AM50" s="130">
        <v>125468</v>
      </c>
      <c r="AN50" s="259">
        <v>3821</v>
      </c>
      <c r="AO50" s="130">
        <v>133067</v>
      </c>
      <c r="AP50" s="259">
        <v>4174</v>
      </c>
      <c r="AQ50" s="130">
        <v>141403</v>
      </c>
      <c r="AR50" s="259">
        <v>4453</v>
      </c>
      <c r="AS50" s="130">
        <v>148426</v>
      </c>
      <c r="AT50" s="259">
        <v>4769</v>
      </c>
      <c r="AU50" s="130">
        <v>160464</v>
      </c>
      <c r="AV50" s="259">
        <v>5037</v>
      </c>
      <c r="AW50" s="130">
        <v>167977</v>
      </c>
      <c r="AX50" s="259">
        <v>5369</v>
      </c>
      <c r="AY50" s="130">
        <v>178373</v>
      </c>
      <c r="AZ50" s="259">
        <v>5744</v>
      </c>
      <c r="BA50" s="203">
        <v>187675</v>
      </c>
      <c r="BB50" s="335">
        <v>6142</v>
      </c>
      <c r="BC50" s="203">
        <v>197593</v>
      </c>
      <c r="BD50" s="335">
        <v>6463</v>
      </c>
      <c r="BE50" s="203">
        <v>206347</v>
      </c>
      <c r="BF50" s="335">
        <v>6808</v>
      </c>
      <c r="BG50" s="203">
        <v>216569</v>
      </c>
      <c r="BH50" s="335">
        <v>7435</v>
      </c>
      <c r="BI50" s="203">
        <v>226800</v>
      </c>
      <c r="BJ50" s="335">
        <v>8314</v>
      </c>
      <c r="BK50" s="203">
        <v>236607</v>
      </c>
      <c r="BL50" s="335">
        <v>8967</v>
      </c>
      <c r="BM50" s="203">
        <v>245870</v>
      </c>
      <c r="BN50" s="335">
        <v>9672</v>
      </c>
      <c r="BO50" s="203">
        <v>256229</v>
      </c>
      <c r="BP50" s="335">
        <v>10417</v>
      </c>
      <c r="BQ50" s="203">
        <v>266887</v>
      </c>
      <c r="BR50" s="335">
        <v>11219</v>
      </c>
      <c r="BS50" s="203">
        <v>276845</v>
      </c>
      <c r="BT50" s="335">
        <v>12107</v>
      </c>
      <c r="BU50" s="203">
        <v>285917</v>
      </c>
      <c r="BV50" s="201">
        <v>13035</v>
      </c>
      <c r="BW50" s="373"/>
    </row>
    <row r="51" spans="1:75" x14ac:dyDescent="0.2">
      <c r="A51" s="256">
        <v>48</v>
      </c>
      <c r="B51" s="109" t="s">
        <v>46</v>
      </c>
      <c r="C51" s="136"/>
      <c r="D51" s="137"/>
      <c r="E51" s="136"/>
      <c r="F51" s="137"/>
      <c r="G51" s="130"/>
      <c r="H51" s="259"/>
      <c r="I51" s="130"/>
      <c r="J51" s="259"/>
      <c r="K51" s="130">
        <v>555</v>
      </c>
      <c r="L51" s="259">
        <v>29</v>
      </c>
      <c r="M51" s="130">
        <v>1233</v>
      </c>
      <c r="N51" s="259">
        <v>73</v>
      </c>
      <c r="O51" s="130">
        <v>2070</v>
      </c>
      <c r="P51" s="259">
        <v>144</v>
      </c>
      <c r="Q51" s="130">
        <v>2472</v>
      </c>
      <c r="R51" s="259">
        <v>174</v>
      </c>
      <c r="S51" s="130">
        <v>2824</v>
      </c>
      <c r="T51" s="259">
        <v>188</v>
      </c>
      <c r="U51" s="130">
        <v>3154</v>
      </c>
      <c r="V51" s="259">
        <v>210</v>
      </c>
      <c r="W51" s="130">
        <v>3680</v>
      </c>
      <c r="X51" s="259">
        <v>234</v>
      </c>
      <c r="Y51" s="130">
        <v>3932</v>
      </c>
      <c r="Z51" s="259">
        <v>278</v>
      </c>
      <c r="AA51" s="130">
        <v>4296</v>
      </c>
      <c r="AB51" s="259">
        <v>310</v>
      </c>
      <c r="AC51" s="130">
        <v>4665</v>
      </c>
      <c r="AD51" s="259">
        <v>336</v>
      </c>
      <c r="AE51" s="130">
        <v>5106</v>
      </c>
      <c r="AF51" s="259">
        <v>366</v>
      </c>
      <c r="AG51" s="130">
        <v>5522</v>
      </c>
      <c r="AH51" s="259">
        <v>398</v>
      </c>
      <c r="AI51" s="130">
        <v>5889</v>
      </c>
      <c r="AJ51" s="259">
        <v>441</v>
      </c>
      <c r="AK51" s="130">
        <v>6220</v>
      </c>
      <c r="AL51" s="259">
        <v>457</v>
      </c>
      <c r="AM51" s="130">
        <v>6586</v>
      </c>
      <c r="AN51" s="259">
        <v>486</v>
      </c>
      <c r="AO51" s="130">
        <v>6992</v>
      </c>
      <c r="AP51" s="259">
        <v>521</v>
      </c>
      <c r="AQ51" s="130">
        <v>7364</v>
      </c>
      <c r="AR51" s="259">
        <v>545</v>
      </c>
      <c r="AS51" s="130">
        <v>7609</v>
      </c>
      <c r="AT51" s="259">
        <v>567</v>
      </c>
      <c r="AU51" s="130">
        <v>8056</v>
      </c>
      <c r="AV51" s="259">
        <v>589</v>
      </c>
      <c r="AW51" s="130">
        <v>8481</v>
      </c>
      <c r="AX51" s="259">
        <v>604</v>
      </c>
      <c r="AY51" s="130">
        <v>8897</v>
      </c>
      <c r="AZ51" s="259">
        <v>626</v>
      </c>
      <c r="BA51" s="203">
        <v>9283</v>
      </c>
      <c r="BB51" s="335">
        <v>659</v>
      </c>
      <c r="BC51" s="203">
        <v>9675</v>
      </c>
      <c r="BD51" s="335">
        <v>690</v>
      </c>
      <c r="BE51" s="203">
        <v>10137</v>
      </c>
      <c r="BF51" s="335">
        <v>727</v>
      </c>
      <c r="BG51" s="203">
        <v>10578</v>
      </c>
      <c r="BH51" s="335">
        <v>758</v>
      </c>
      <c r="BI51" s="203">
        <v>10961</v>
      </c>
      <c r="BJ51" s="335">
        <v>806</v>
      </c>
      <c r="BK51" s="203">
        <v>11350</v>
      </c>
      <c r="BL51" s="335">
        <v>837</v>
      </c>
      <c r="BM51" s="203">
        <v>11812</v>
      </c>
      <c r="BN51" s="335">
        <v>871</v>
      </c>
      <c r="BO51" s="203">
        <v>12140</v>
      </c>
      <c r="BP51" s="335">
        <v>898</v>
      </c>
      <c r="BQ51" s="203">
        <v>12480</v>
      </c>
      <c r="BR51" s="335">
        <v>932</v>
      </c>
      <c r="BS51" s="203">
        <v>12824</v>
      </c>
      <c r="BT51" s="335">
        <v>962</v>
      </c>
      <c r="BU51" s="203">
        <v>13260</v>
      </c>
      <c r="BV51" s="201">
        <v>992</v>
      </c>
      <c r="BW51" s="373"/>
    </row>
    <row r="52" spans="1:75" x14ac:dyDescent="0.2">
      <c r="A52" s="256">
        <v>49</v>
      </c>
      <c r="B52" s="109" t="s">
        <v>47</v>
      </c>
      <c r="C52" s="136"/>
      <c r="D52" s="137"/>
      <c r="E52" s="136"/>
      <c r="F52" s="137"/>
      <c r="G52" s="130"/>
      <c r="H52" s="259"/>
      <c r="I52" s="130"/>
      <c r="J52" s="259"/>
      <c r="K52" s="130">
        <v>2279</v>
      </c>
      <c r="L52" s="259">
        <v>25</v>
      </c>
      <c r="M52" s="130">
        <v>6121</v>
      </c>
      <c r="N52" s="259">
        <v>72</v>
      </c>
      <c r="O52" s="130">
        <v>10883</v>
      </c>
      <c r="P52" s="259">
        <v>162</v>
      </c>
      <c r="Q52" s="130">
        <v>13765</v>
      </c>
      <c r="R52" s="259">
        <v>196</v>
      </c>
      <c r="S52" s="130">
        <v>16369</v>
      </c>
      <c r="T52" s="259">
        <v>223</v>
      </c>
      <c r="U52" s="130">
        <v>18894</v>
      </c>
      <c r="V52" s="259">
        <v>263</v>
      </c>
      <c r="W52" s="130">
        <v>22760</v>
      </c>
      <c r="X52" s="259">
        <v>297</v>
      </c>
      <c r="Y52" s="130">
        <v>24960</v>
      </c>
      <c r="Z52" s="259">
        <v>346</v>
      </c>
      <c r="AA52" s="130">
        <v>27824</v>
      </c>
      <c r="AB52" s="259">
        <v>399</v>
      </c>
      <c r="AC52" s="130">
        <v>30687</v>
      </c>
      <c r="AD52" s="259">
        <v>449</v>
      </c>
      <c r="AE52" s="130">
        <v>33801</v>
      </c>
      <c r="AF52" s="259">
        <v>514</v>
      </c>
      <c r="AG52" s="130">
        <v>36644</v>
      </c>
      <c r="AH52" s="259">
        <v>578</v>
      </c>
      <c r="AI52" s="130">
        <v>40897</v>
      </c>
      <c r="AJ52" s="259">
        <v>642</v>
      </c>
      <c r="AK52" s="130">
        <v>44720</v>
      </c>
      <c r="AL52" s="259">
        <v>720</v>
      </c>
      <c r="AM52" s="130">
        <v>48919</v>
      </c>
      <c r="AN52" s="259">
        <v>792</v>
      </c>
      <c r="AO52" s="130">
        <v>52792</v>
      </c>
      <c r="AP52" s="259">
        <v>878</v>
      </c>
      <c r="AQ52" s="130">
        <v>55653</v>
      </c>
      <c r="AR52" s="259">
        <v>930</v>
      </c>
      <c r="AS52" s="130">
        <v>57839</v>
      </c>
      <c r="AT52" s="259">
        <v>978</v>
      </c>
      <c r="AU52" s="130">
        <v>62083</v>
      </c>
      <c r="AV52" s="259">
        <v>1036</v>
      </c>
      <c r="AW52" s="130">
        <v>65837</v>
      </c>
      <c r="AX52" s="259">
        <v>1090</v>
      </c>
      <c r="AY52" s="130">
        <v>69355</v>
      </c>
      <c r="AZ52" s="259">
        <v>1157</v>
      </c>
      <c r="BA52" s="110">
        <v>72604</v>
      </c>
      <c r="BB52" s="336">
        <v>1202</v>
      </c>
      <c r="BC52" s="110">
        <v>76887</v>
      </c>
      <c r="BD52" s="336">
        <v>1268</v>
      </c>
      <c r="BE52" s="110">
        <v>81201</v>
      </c>
      <c r="BF52" s="336">
        <v>1345</v>
      </c>
      <c r="BG52" s="110">
        <v>85789</v>
      </c>
      <c r="BH52" s="336">
        <v>1385</v>
      </c>
      <c r="BI52" s="110">
        <v>90144</v>
      </c>
      <c r="BJ52" s="336">
        <v>1476</v>
      </c>
      <c r="BK52" s="110">
        <v>94564</v>
      </c>
      <c r="BL52" s="336">
        <v>1532</v>
      </c>
      <c r="BM52" s="110">
        <v>99331</v>
      </c>
      <c r="BN52" s="336">
        <v>1585</v>
      </c>
      <c r="BO52" s="110">
        <v>103421</v>
      </c>
      <c r="BP52" s="336">
        <v>1645</v>
      </c>
      <c r="BQ52" s="110">
        <v>107149</v>
      </c>
      <c r="BR52" s="336">
        <v>1715</v>
      </c>
      <c r="BS52" s="110">
        <v>111028</v>
      </c>
      <c r="BT52" s="336">
        <v>1785</v>
      </c>
      <c r="BU52" s="110">
        <v>115083</v>
      </c>
      <c r="BV52" s="112">
        <v>1862</v>
      </c>
      <c r="BW52" s="373"/>
    </row>
    <row r="53" spans="1:75" x14ac:dyDescent="0.2">
      <c r="A53" s="256">
        <v>50</v>
      </c>
      <c r="B53" s="109" t="s">
        <v>48</v>
      </c>
      <c r="C53" s="136"/>
      <c r="D53" s="137"/>
      <c r="E53" s="136"/>
      <c r="F53" s="137"/>
      <c r="G53" s="130"/>
      <c r="H53" s="259"/>
      <c r="I53" s="130"/>
      <c r="J53" s="259"/>
      <c r="K53" s="130">
        <v>4611</v>
      </c>
      <c r="L53" s="259">
        <v>16</v>
      </c>
      <c r="M53" s="130">
        <v>13785</v>
      </c>
      <c r="N53" s="259">
        <v>49</v>
      </c>
      <c r="O53" s="130">
        <v>23257</v>
      </c>
      <c r="P53" s="259">
        <v>95</v>
      </c>
      <c r="Q53" s="130">
        <v>26938</v>
      </c>
      <c r="R53" s="259">
        <v>110</v>
      </c>
      <c r="S53" s="130">
        <v>31221</v>
      </c>
      <c r="T53" s="259">
        <v>136</v>
      </c>
      <c r="U53" s="130">
        <v>35212</v>
      </c>
      <c r="V53" s="259">
        <v>151</v>
      </c>
      <c r="W53" s="130">
        <v>42232</v>
      </c>
      <c r="X53" s="259">
        <v>168</v>
      </c>
      <c r="Y53" s="130">
        <v>45332</v>
      </c>
      <c r="Z53" s="259">
        <v>191</v>
      </c>
      <c r="AA53" s="130">
        <v>49802</v>
      </c>
      <c r="AB53" s="259">
        <v>212</v>
      </c>
      <c r="AC53" s="130">
        <v>54056</v>
      </c>
      <c r="AD53" s="259">
        <v>229</v>
      </c>
      <c r="AE53" s="130">
        <v>58971</v>
      </c>
      <c r="AF53" s="259">
        <v>250</v>
      </c>
      <c r="AG53" s="130">
        <v>63031</v>
      </c>
      <c r="AH53" s="259">
        <v>279</v>
      </c>
      <c r="AI53" s="130">
        <v>67914</v>
      </c>
      <c r="AJ53" s="259">
        <v>313</v>
      </c>
      <c r="AK53" s="130">
        <v>72180</v>
      </c>
      <c r="AL53" s="259">
        <v>338</v>
      </c>
      <c r="AM53" s="130">
        <v>76884</v>
      </c>
      <c r="AN53" s="259">
        <v>361</v>
      </c>
      <c r="AO53" s="130">
        <v>82091</v>
      </c>
      <c r="AP53" s="259">
        <v>396</v>
      </c>
      <c r="AQ53" s="130">
        <v>86776</v>
      </c>
      <c r="AR53" s="259">
        <v>414</v>
      </c>
      <c r="AS53" s="130">
        <v>89986</v>
      </c>
      <c r="AT53" s="259">
        <v>436</v>
      </c>
      <c r="AU53" s="130">
        <v>95717</v>
      </c>
      <c r="AV53" s="259">
        <v>457</v>
      </c>
      <c r="AW53" s="130">
        <v>100651</v>
      </c>
      <c r="AX53" s="259">
        <v>468</v>
      </c>
      <c r="AY53" s="130">
        <v>105632</v>
      </c>
      <c r="AZ53" s="259">
        <v>492</v>
      </c>
      <c r="BA53" s="203">
        <v>109912</v>
      </c>
      <c r="BB53" s="335">
        <v>522</v>
      </c>
      <c r="BC53" s="203">
        <v>114537</v>
      </c>
      <c r="BD53" s="335">
        <v>549</v>
      </c>
      <c r="BE53" s="203">
        <v>118681</v>
      </c>
      <c r="BF53" s="335">
        <v>574</v>
      </c>
      <c r="BG53" s="203">
        <v>123168</v>
      </c>
      <c r="BH53" s="335">
        <v>615</v>
      </c>
      <c r="BI53" s="203">
        <v>126943</v>
      </c>
      <c r="BJ53" s="335">
        <v>649</v>
      </c>
      <c r="BK53" s="203">
        <v>130936</v>
      </c>
      <c r="BL53" s="335">
        <v>683</v>
      </c>
      <c r="BM53" s="203">
        <v>135963</v>
      </c>
      <c r="BN53" s="335">
        <v>719</v>
      </c>
      <c r="BO53" s="203">
        <v>140386</v>
      </c>
      <c r="BP53" s="335">
        <v>745</v>
      </c>
      <c r="BQ53" s="203">
        <v>144527</v>
      </c>
      <c r="BR53" s="335">
        <v>785</v>
      </c>
      <c r="BS53" s="203">
        <v>148662</v>
      </c>
      <c r="BT53" s="335">
        <v>823</v>
      </c>
      <c r="BU53" s="203">
        <v>153592</v>
      </c>
      <c r="BV53" s="201">
        <v>870</v>
      </c>
      <c r="BW53" s="373"/>
    </row>
    <row r="54" spans="1:75" x14ac:dyDescent="0.2">
      <c r="A54" s="256">
        <v>51</v>
      </c>
      <c r="B54" s="109" t="s">
        <v>172</v>
      </c>
      <c r="C54" s="136"/>
      <c r="D54" s="137"/>
      <c r="E54" s="136"/>
      <c r="F54" s="137"/>
      <c r="G54" s="130"/>
      <c r="H54" s="259"/>
      <c r="I54" s="130"/>
      <c r="J54" s="259"/>
      <c r="K54" s="130">
        <v>324</v>
      </c>
      <c r="L54" s="259">
        <v>17</v>
      </c>
      <c r="M54" s="130">
        <v>347</v>
      </c>
      <c r="N54" s="259">
        <v>32</v>
      </c>
      <c r="O54" s="130">
        <v>367</v>
      </c>
      <c r="P54" s="259">
        <v>45</v>
      </c>
      <c r="Q54" s="130">
        <v>376</v>
      </c>
      <c r="R54" s="259">
        <v>49</v>
      </c>
      <c r="S54" s="130">
        <v>381</v>
      </c>
      <c r="T54" s="259">
        <v>54</v>
      </c>
      <c r="U54" s="130">
        <v>385</v>
      </c>
      <c r="V54" s="259">
        <v>56</v>
      </c>
      <c r="W54" s="130">
        <v>396</v>
      </c>
      <c r="X54" s="259">
        <v>57</v>
      </c>
      <c r="Y54" s="130">
        <v>399</v>
      </c>
      <c r="Z54" s="259">
        <v>58</v>
      </c>
      <c r="AA54" s="130">
        <v>410</v>
      </c>
      <c r="AB54" s="259">
        <v>60</v>
      </c>
      <c r="AC54" s="130">
        <v>416</v>
      </c>
      <c r="AD54" s="259">
        <v>65</v>
      </c>
      <c r="AE54" s="130">
        <v>425</v>
      </c>
      <c r="AF54" s="259">
        <v>67</v>
      </c>
      <c r="AG54" s="130">
        <v>430</v>
      </c>
      <c r="AH54" s="259">
        <v>71</v>
      </c>
      <c r="AI54" s="130">
        <v>440</v>
      </c>
      <c r="AJ54" s="259">
        <v>73</v>
      </c>
      <c r="AK54" s="130">
        <v>451</v>
      </c>
      <c r="AL54" s="259">
        <v>74</v>
      </c>
      <c r="AM54" s="130">
        <v>461</v>
      </c>
      <c r="AN54" s="259">
        <v>76</v>
      </c>
      <c r="AO54" s="130">
        <v>465</v>
      </c>
      <c r="AP54" s="259">
        <v>77</v>
      </c>
      <c r="AQ54" s="130">
        <v>469</v>
      </c>
      <c r="AR54" s="259">
        <v>78</v>
      </c>
      <c r="AS54" s="130">
        <v>474</v>
      </c>
      <c r="AT54" s="259">
        <v>80</v>
      </c>
      <c r="AU54" s="130">
        <v>486</v>
      </c>
      <c r="AV54" s="259">
        <v>82</v>
      </c>
      <c r="AW54" s="130">
        <v>492</v>
      </c>
      <c r="AX54" s="259">
        <v>83</v>
      </c>
      <c r="AY54" s="130">
        <v>493</v>
      </c>
      <c r="AZ54" s="259">
        <v>87</v>
      </c>
      <c r="BA54" s="203">
        <v>500</v>
      </c>
      <c r="BB54" s="335">
        <v>87</v>
      </c>
      <c r="BC54" s="203">
        <v>511</v>
      </c>
      <c r="BD54" s="335">
        <v>92</v>
      </c>
      <c r="BE54" s="203">
        <v>514</v>
      </c>
      <c r="BF54" s="335">
        <v>96</v>
      </c>
      <c r="BG54" s="203">
        <v>525</v>
      </c>
      <c r="BH54" s="335">
        <v>102</v>
      </c>
      <c r="BI54" s="203">
        <v>530</v>
      </c>
      <c r="BJ54" s="335">
        <v>111</v>
      </c>
      <c r="BK54" s="203">
        <v>539</v>
      </c>
      <c r="BL54" s="335">
        <v>114</v>
      </c>
      <c r="BM54" s="203">
        <v>545</v>
      </c>
      <c r="BN54" s="335">
        <v>117</v>
      </c>
      <c r="BO54" s="203">
        <v>551</v>
      </c>
      <c r="BP54" s="335">
        <v>124</v>
      </c>
      <c r="BQ54" s="203">
        <v>562</v>
      </c>
      <c r="BR54" s="335">
        <v>127</v>
      </c>
      <c r="BS54" s="203">
        <v>565</v>
      </c>
      <c r="BT54" s="335">
        <v>129</v>
      </c>
      <c r="BU54" s="203">
        <v>572</v>
      </c>
      <c r="BV54" s="201">
        <v>130</v>
      </c>
      <c r="BW54" s="373"/>
    </row>
    <row r="55" spans="1:75" x14ac:dyDescent="0.2">
      <c r="A55" s="256">
        <v>52</v>
      </c>
      <c r="B55" s="109" t="s">
        <v>49</v>
      </c>
      <c r="C55" s="136"/>
      <c r="D55" s="137"/>
      <c r="E55" s="136"/>
      <c r="F55" s="137"/>
      <c r="G55" s="130"/>
      <c r="H55" s="259"/>
      <c r="I55" s="130"/>
      <c r="J55" s="259"/>
      <c r="K55" s="130">
        <v>9043</v>
      </c>
      <c r="L55" s="259">
        <v>774</v>
      </c>
      <c r="M55" s="130">
        <v>14586</v>
      </c>
      <c r="N55" s="259">
        <v>1612</v>
      </c>
      <c r="O55" s="130">
        <v>18052</v>
      </c>
      <c r="P55" s="259">
        <v>2464</v>
      </c>
      <c r="Q55" s="130">
        <v>19141</v>
      </c>
      <c r="R55" s="259">
        <v>2752</v>
      </c>
      <c r="S55" s="130">
        <v>20688</v>
      </c>
      <c r="T55" s="259">
        <v>2995</v>
      </c>
      <c r="U55" s="130">
        <v>21948</v>
      </c>
      <c r="V55" s="259">
        <v>3264</v>
      </c>
      <c r="W55" s="130">
        <v>23370</v>
      </c>
      <c r="X55" s="259">
        <v>3452</v>
      </c>
      <c r="Y55" s="130">
        <v>24118</v>
      </c>
      <c r="Z55" s="259">
        <v>3676</v>
      </c>
      <c r="AA55" s="130">
        <v>25281</v>
      </c>
      <c r="AB55" s="259">
        <v>3891</v>
      </c>
      <c r="AC55" s="130">
        <v>26433</v>
      </c>
      <c r="AD55" s="259">
        <v>4188</v>
      </c>
      <c r="AE55" s="130">
        <v>27589</v>
      </c>
      <c r="AF55" s="259">
        <v>4442</v>
      </c>
      <c r="AG55" s="130">
        <v>28552</v>
      </c>
      <c r="AH55" s="259">
        <v>4639</v>
      </c>
      <c r="AI55" s="130">
        <v>29945</v>
      </c>
      <c r="AJ55" s="259">
        <v>4932</v>
      </c>
      <c r="AK55" s="130">
        <v>31149</v>
      </c>
      <c r="AL55" s="259">
        <v>5157</v>
      </c>
      <c r="AM55" s="130">
        <v>32382</v>
      </c>
      <c r="AN55" s="259">
        <v>5418</v>
      </c>
      <c r="AO55" s="130">
        <v>33537</v>
      </c>
      <c r="AP55" s="259">
        <v>5677</v>
      </c>
      <c r="AQ55" s="130">
        <v>34688</v>
      </c>
      <c r="AR55" s="259">
        <v>5887</v>
      </c>
      <c r="AS55" s="130">
        <v>35382</v>
      </c>
      <c r="AT55" s="259">
        <v>6126</v>
      </c>
      <c r="AU55" s="130">
        <v>36715</v>
      </c>
      <c r="AV55" s="259">
        <v>6392</v>
      </c>
      <c r="AW55" s="130">
        <v>37806</v>
      </c>
      <c r="AX55" s="259">
        <v>6607</v>
      </c>
      <c r="AY55" s="130">
        <v>38777</v>
      </c>
      <c r="AZ55" s="259">
        <v>6849</v>
      </c>
      <c r="BA55" s="203">
        <v>39786</v>
      </c>
      <c r="BB55" s="335">
        <v>7144</v>
      </c>
      <c r="BC55" s="203">
        <v>40857</v>
      </c>
      <c r="BD55" s="335">
        <v>7471</v>
      </c>
      <c r="BE55" s="203">
        <v>41825</v>
      </c>
      <c r="BF55" s="335">
        <v>7718</v>
      </c>
      <c r="BG55" s="203">
        <v>42979</v>
      </c>
      <c r="BH55" s="335">
        <v>8140</v>
      </c>
      <c r="BI55" s="203">
        <v>43920</v>
      </c>
      <c r="BJ55" s="335">
        <v>8537</v>
      </c>
      <c r="BK55" s="203">
        <v>44821</v>
      </c>
      <c r="BL55" s="335">
        <v>8843</v>
      </c>
      <c r="BM55" s="203">
        <v>45719</v>
      </c>
      <c r="BN55" s="335">
        <v>9134</v>
      </c>
      <c r="BO55" s="203">
        <v>46644</v>
      </c>
      <c r="BP55" s="335">
        <v>9431</v>
      </c>
      <c r="BQ55" s="203">
        <v>47670</v>
      </c>
      <c r="BR55" s="335">
        <v>9767</v>
      </c>
      <c r="BS55" s="203">
        <v>48662</v>
      </c>
      <c r="BT55" s="335">
        <v>10102</v>
      </c>
      <c r="BU55" s="203">
        <v>49566</v>
      </c>
      <c r="BV55" s="201">
        <v>10452</v>
      </c>
      <c r="BW55" s="373"/>
    </row>
    <row r="56" spans="1:75" ht="13.5" customHeight="1" x14ac:dyDescent="0.2">
      <c r="A56" s="256">
        <v>53</v>
      </c>
      <c r="B56" s="109" t="s">
        <v>50</v>
      </c>
      <c r="C56" s="136"/>
      <c r="D56" s="137"/>
      <c r="E56" s="136"/>
      <c r="F56" s="137"/>
      <c r="G56" s="130"/>
      <c r="H56" s="259"/>
      <c r="I56" s="130"/>
      <c r="J56" s="259"/>
      <c r="K56" s="130">
        <v>1227</v>
      </c>
      <c r="L56" s="259">
        <v>49</v>
      </c>
      <c r="M56" s="130">
        <v>2105</v>
      </c>
      <c r="N56" s="259">
        <v>110</v>
      </c>
      <c r="O56" s="130">
        <v>3287</v>
      </c>
      <c r="P56" s="259">
        <v>189</v>
      </c>
      <c r="Q56" s="130">
        <v>3616</v>
      </c>
      <c r="R56" s="259">
        <v>203</v>
      </c>
      <c r="S56" s="130">
        <v>4105</v>
      </c>
      <c r="T56" s="259">
        <v>244</v>
      </c>
      <c r="U56" s="130">
        <v>4679</v>
      </c>
      <c r="V56" s="259">
        <v>284</v>
      </c>
      <c r="W56" s="130">
        <v>5314</v>
      </c>
      <c r="X56" s="259">
        <v>311</v>
      </c>
      <c r="Y56" s="130">
        <v>5512</v>
      </c>
      <c r="Z56" s="259">
        <v>332</v>
      </c>
      <c r="AA56" s="130">
        <v>5979</v>
      </c>
      <c r="AB56" s="259">
        <v>364</v>
      </c>
      <c r="AC56" s="130">
        <v>6483</v>
      </c>
      <c r="AD56" s="259">
        <v>386</v>
      </c>
      <c r="AE56" s="130">
        <v>6984</v>
      </c>
      <c r="AF56" s="259">
        <v>405</v>
      </c>
      <c r="AG56" s="130">
        <v>7300</v>
      </c>
      <c r="AH56" s="259">
        <v>426</v>
      </c>
      <c r="AI56" s="130">
        <v>7891</v>
      </c>
      <c r="AJ56" s="259">
        <v>450</v>
      </c>
      <c r="AK56" s="130">
        <v>8411</v>
      </c>
      <c r="AL56" s="259">
        <v>469</v>
      </c>
      <c r="AM56" s="130">
        <v>8990</v>
      </c>
      <c r="AN56" s="259">
        <v>488</v>
      </c>
      <c r="AO56" s="130">
        <v>9311</v>
      </c>
      <c r="AP56" s="259">
        <v>499</v>
      </c>
      <c r="AQ56" s="130">
        <v>9961</v>
      </c>
      <c r="AR56" s="259">
        <v>529</v>
      </c>
      <c r="AS56" s="130">
        <v>10361</v>
      </c>
      <c r="AT56" s="259">
        <v>545</v>
      </c>
      <c r="AU56" s="130">
        <v>11046</v>
      </c>
      <c r="AV56" s="259">
        <v>570</v>
      </c>
      <c r="AW56" s="130">
        <v>11445</v>
      </c>
      <c r="AX56" s="259">
        <v>588</v>
      </c>
      <c r="AY56" s="130">
        <v>12133</v>
      </c>
      <c r="AZ56" s="259">
        <v>607</v>
      </c>
      <c r="BA56" s="110">
        <v>12809</v>
      </c>
      <c r="BB56" s="336">
        <v>642</v>
      </c>
      <c r="BC56" s="110">
        <v>13413</v>
      </c>
      <c r="BD56" s="336">
        <v>669</v>
      </c>
      <c r="BE56" s="110">
        <v>13767</v>
      </c>
      <c r="BF56" s="336">
        <v>688</v>
      </c>
      <c r="BG56" s="110">
        <v>14382</v>
      </c>
      <c r="BH56" s="336">
        <v>729</v>
      </c>
      <c r="BI56" s="110">
        <v>15051</v>
      </c>
      <c r="BJ56" s="336">
        <v>793</v>
      </c>
      <c r="BK56" s="110">
        <v>15630</v>
      </c>
      <c r="BL56" s="336">
        <v>815</v>
      </c>
      <c r="BM56" s="110">
        <v>15989</v>
      </c>
      <c r="BN56" s="336">
        <v>847</v>
      </c>
      <c r="BO56" s="110">
        <v>16502</v>
      </c>
      <c r="BP56" s="336">
        <v>874</v>
      </c>
      <c r="BQ56" s="110">
        <v>17029</v>
      </c>
      <c r="BR56" s="336">
        <v>917</v>
      </c>
      <c r="BS56" s="110">
        <v>17498</v>
      </c>
      <c r="BT56" s="336">
        <v>958</v>
      </c>
      <c r="BU56" s="110">
        <v>17805</v>
      </c>
      <c r="BV56" s="112">
        <v>993</v>
      </c>
      <c r="BW56" s="373"/>
    </row>
    <row r="57" spans="1:75" x14ac:dyDescent="0.2">
      <c r="A57" s="256">
        <v>54</v>
      </c>
      <c r="B57" s="109" t="s">
        <v>51</v>
      </c>
      <c r="C57" s="136"/>
      <c r="D57" s="137"/>
      <c r="E57" s="136"/>
      <c r="F57" s="137"/>
      <c r="G57" s="130"/>
      <c r="H57" s="259"/>
      <c r="I57" s="130"/>
      <c r="J57" s="259"/>
      <c r="K57" s="130">
        <v>24429</v>
      </c>
      <c r="L57" s="259">
        <v>81</v>
      </c>
      <c r="M57" s="130">
        <v>58181</v>
      </c>
      <c r="N57" s="259">
        <v>145</v>
      </c>
      <c r="O57" s="130">
        <v>92795</v>
      </c>
      <c r="P57" s="259">
        <v>210</v>
      </c>
      <c r="Q57" s="130">
        <v>109060</v>
      </c>
      <c r="R57" s="259">
        <v>268</v>
      </c>
      <c r="S57" s="130">
        <v>125823</v>
      </c>
      <c r="T57" s="259">
        <v>307</v>
      </c>
      <c r="U57" s="130">
        <v>142076</v>
      </c>
      <c r="V57" s="259">
        <v>360</v>
      </c>
      <c r="W57" s="130">
        <v>163164</v>
      </c>
      <c r="X57" s="259">
        <v>406</v>
      </c>
      <c r="Y57" s="130">
        <v>174033</v>
      </c>
      <c r="Z57" s="259">
        <v>446</v>
      </c>
      <c r="AA57" s="130">
        <v>189890</v>
      </c>
      <c r="AB57" s="259">
        <v>514</v>
      </c>
      <c r="AC57" s="130">
        <v>205498</v>
      </c>
      <c r="AD57" s="259">
        <v>556</v>
      </c>
      <c r="AE57" s="130">
        <v>222387</v>
      </c>
      <c r="AF57" s="259">
        <v>601</v>
      </c>
      <c r="AG57" s="130">
        <v>238058</v>
      </c>
      <c r="AH57" s="259">
        <v>648</v>
      </c>
      <c r="AI57" s="130">
        <v>255778</v>
      </c>
      <c r="AJ57" s="259">
        <v>676</v>
      </c>
      <c r="AK57" s="130">
        <v>271904</v>
      </c>
      <c r="AL57" s="259">
        <v>727</v>
      </c>
      <c r="AM57" s="130">
        <v>287629</v>
      </c>
      <c r="AN57" s="259">
        <v>765</v>
      </c>
      <c r="AO57" s="130">
        <v>303906</v>
      </c>
      <c r="AP57" s="259">
        <v>804</v>
      </c>
      <c r="AQ57" s="130">
        <v>319371</v>
      </c>
      <c r="AR57" s="259">
        <v>849</v>
      </c>
      <c r="AS57" s="130">
        <v>329770</v>
      </c>
      <c r="AT57" s="259">
        <v>894</v>
      </c>
      <c r="AU57" s="130">
        <v>348421</v>
      </c>
      <c r="AV57" s="259">
        <v>931</v>
      </c>
      <c r="AW57" s="130">
        <v>363055</v>
      </c>
      <c r="AX57" s="259">
        <v>987</v>
      </c>
      <c r="AY57" s="130">
        <v>378343</v>
      </c>
      <c r="AZ57" s="259">
        <v>1032</v>
      </c>
      <c r="BA57" s="203">
        <v>392532</v>
      </c>
      <c r="BB57" s="335">
        <v>1071</v>
      </c>
      <c r="BC57" s="203">
        <v>406888</v>
      </c>
      <c r="BD57" s="335">
        <v>1116</v>
      </c>
      <c r="BE57" s="203">
        <v>423142</v>
      </c>
      <c r="BF57" s="335">
        <v>1136</v>
      </c>
      <c r="BG57" s="203">
        <v>438560</v>
      </c>
      <c r="BH57" s="335">
        <v>1172</v>
      </c>
      <c r="BI57" s="203">
        <v>453794</v>
      </c>
      <c r="BJ57" s="335">
        <v>1215</v>
      </c>
      <c r="BK57" s="203">
        <v>468186</v>
      </c>
      <c r="BL57" s="335">
        <v>1249</v>
      </c>
      <c r="BM57" s="203">
        <v>485584</v>
      </c>
      <c r="BN57" s="335">
        <v>1283</v>
      </c>
      <c r="BO57" s="203">
        <v>500484</v>
      </c>
      <c r="BP57" s="335">
        <v>1325</v>
      </c>
      <c r="BQ57" s="203">
        <v>515103</v>
      </c>
      <c r="BR57" s="335">
        <v>1366</v>
      </c>
      <c r="BS57" s="203">
        <v>529102</v>
      </c>
      <c r="BT57" s="335">
        <v>1406</v>
      </c>
      <c r="BU57" s="203">
        <v>543592</v>
      </c>
      <c r="BV57" s="201">
        <v>1450</v>
      </c>
      <c r="BW57" s="373"/>
    </row>
    <row r="58" spans="1:75" x14ac:dyDescent="0.2">
      <c r="A58" s="256">
        <v>55</v>
      </c>
      <c r="B58" s="109" t="s">
        <v>52</v>
      </c>
      <c r="C58" s="136"/>
      <c r="D58" s="137"/>
      <c r="E58" s="136"/>
      <c r="F58" s="137"/>
      <c r="G58" s="130"/>
      <c r="H58" s="259"/>
      <c r="I58" s="130"/>
      <c r="J58" s="259"/>
      <c r="K58" s="130">
        <v>390</v>
      </c>
      <c r="L58" s="259">
        <v>12</v>
      </c>
      <c r="M58" s="130">
        <v>807</v>
      </c>
      <c r="N58" s="259">
        <v>28</v>
      </c>
      <c r="O58" s="130">
        <v>1275</v>
      </c>
      <c r="P58" s="259">
        <v>66</v>
      </c>
      <c r="Q58" s="130">
        <v>1454</v>
      </c>
      <c r="R58" s="259">
        <v>74</v>
      </c>
      <c r="S58" s="130">
        <v>1631</v>
      </c>
      <c r="T58" s="259">
        <v>81</v>
      </c>
      <c r="U58" s="130">
        <v>1837</v>
      </c>
      <c r="V58" s="259">
        <v>90</v>
      </c>
      <c r="W58" s="130">
        <v>2101</v>
      </c>
      <c r="X58" s="259">
        <v>99</v>
      </c>
      <c r="Y58" s="130">
        <v>2224</v>
      </c>
      <c r="Z58" s="259">
        <v>113</v>
      </c>
      <c r="AA58" s="130">
        <v>2414</v>
      </c>
      <c r="AB58" s="259">
        <v>126</v>
      </c>
      <c r="AC58" s="130">
        <v>2656</v>
      </c>
      <c r="AD58" s="259">
        <v>137</v>
      </c>
      <c r="AE58" s="130">
        <v>2871</v>
      </c>
      <c r="AF58" s="259">
        <v>153</v>
      </c>
      <c r="AG58" s="130">
        <v>3063</v>
      </c>
      <c r="AH58" s="259">
        <v>165</v>
      </c>
      <c r="AI58" s="130">
        <v>3282</v>
      </c>
      <c r="AJ58" s="259">
        <v>183</v>
      </c>
      <c r="AK58" s="130">
        <v>3545</v>
      </c>
      <c r="AL58" s="259">
        <v>199</v>
      </c>
      <c r="AM58" s="130">
        <v>3743</v>
      </c>
      <c r="AN58" s="259">
        <v>217</v>
      </c>
      <c r="AO58" s="130">
        <v>3930</v>
      </c>
      <c r="AP58" s="259">
        <v>234</v>
      </c>
      <c r="AQ58" s="130">
        <v>4159</v>
      </c>
      <c r="AR58" s="259">
        <v>245</v>
      </c>
      <c r="AS58" s="130">
        <v>4307</v>
      </c>
      <c r="AT58" s="259">
        <v>258</v>
      </c>
      <c r="AU58" s="130">
        <v>4593</v>
      </c>
      <c r="AV58" s="259">
        <v>276</v>
      </c>
      <c r="AW58" s="130">
        <v>4782</v>
      </c>
      <c r="AX58" s="259">
        <v>284</v>
      </c>
      <c r="AY58" s="130">
        <v>4987</v>
      </c>
      <c r="AZ58" s="259">
        <v>296</v>
      </c>
      <c r="BA58" s="203">
        <v>5240</v>
      </c>
      <c r="BB58" s="335">
        <v>312</v>
      </c>
      <c r="BC58" s="203">
        <v>5463</v>
      </c>
      <c r="BD58" s="335">
        <v>333</v>
      </c>
      <c r="BE58" s="203">
        <v>5677</v>
      </c>
      <c r="BF58" s="335">
        <v>350</v>
      </c>
      <c r="BG58" s="203">
        <v>5920</v>
      </c>
      <c r="BH58" s="335">
        <v>384</v>
      </c>
      <c r="BI58" s="203">
        <v>6139</v>
      </c>
      <c r="BJ58" s="335">
        <v>406</v>
      </c>
      <c r="BK58" s="203">
        <v>6306</v>
      </c>
      <c r="BL58" s="335">
        <v>432</v>
      </c>
      <c r="BM58" s="203">
        <v>6514</v>
      </c>
      <c r="BN58" s="335">
        <v>446</v>
      </c>
      <c r="BO58" s="203">
        <v>6731</v>
      </c>
      <c r="BP58" s="335">
        <v>461</v>
      </c>
      <c r="BQ58" s="203">
        <v>6959</v>
      </c>
      <c r="BR58" s="335">
        <v>483</v>
      </c>
      <c r="BS58" s="203">
        <v>7168</v>
      </c>
      <c r="BT58" s="335">
        <v>502</v>
      </c>
      <c r="BU58" s="203">
        <v>7342</v>
      </c>
      <c r="BV58" s="201">
        <v>515</v>
      </c>
      <c r="BW58" s="373"/>
    </row>
    <row r="59" spans="1:75" ht="17.25" customHeight="1" x14ac:dyDescent="0.2">
      <c r="A59" s="260">
        <v>56</v>
      </c>
      <c r="B59" s="261" t="s">
        <v>53</v>
      </c>
      <c r="C59" s="136"/>
      <c r="D59" s="137"/>
      <c r="E59" s="136"/>
      <c r="F59" s="137"/>
      <c r="G59" s="130"/>
      <c r="H59" s="259"/>
      <c r="I59" s="130"/>
      <c r="J59" s="259"/>
      <c r="K59" s="130">
        <v>9392</v>
      </c>
      <c r="L59" s="259">
        <v>665</v>
      </c>
      <c r="M59" s="130">
        <v>19065</v>
      </c>
      <c r="N59" s="259">
        <v>1372</v>
      </c>
      <c r="O59" s="130">
        <v>29874</v>
      </c>
      <c r="P59" s="259">
        <v>2137</v>
      </c>
      <c r="Q59" s="130">
        <v>34261</v>
      </c>
      <c r="R59" s="259">
        <v>2433</v>
      </c>
      <c r="S59" s="130">
        <v>40263</v>
      </c>
      <c r="T59" s="259">
        <v>2787</v>
      </c>
      <c r="U59" s="130">
        <v>46400</v>
      </c>
      <c r="V59" s="259">
        <v>3152</v>
      </c>
      <c r="W59" s="130">
        <v>55112</v>
      </c>
      <c r="X59" s="259">
        <v>3474</v>
      </c>
      <c r="Y59" s="130">
        <v>58756</v>
      </c>
      <c r="Z59" s="259">
        <v>3793</v>
      </c>
      <c r="AA59" s="130">
        <v>64764</v>
      </c>
      <c r="AB59" s="259">
        <v>4152</v>
      </c>
      <c r="AC59" s="130">
        <v>69865</v>
      </c>
      <c r="AD59" s="259">
        <v>4447</v>
      </c>
      <c r="AE59" s="130">
        <v>77085</v>
      </c>
      <c r="AF59" s="259">
        <v>4783</v>
      </c>
      <c r="AG59" s="130">
        <v>82038</v>
      </c>
      <c r="AH59" s="259">
        <v>5086</v>
      </c>
      <c r="AI59" s="130">
        <v>89309</v>
      </c>
      <c r="AJ59" s="259">
        <v>5430</v>
      </c>
      <c r="AK59" s="130">
        <v>95463</v>
      </c>
      <c r="AL59" s="259">
        <v>5727</v>
      </c>
      <c r="AM59" s="130">
        <v>102430</v>
      </c>
      <c r="AN59" s="259">
        <v>6083</v>
      </c>
      <c r="AO59" s="130">
        <v>107589</v>
      </c>
      <c r="AP59" s="259">
        <v>6382</v>
      </c>
      <c r="AQ59" s="130">
        <v>112683</v>
      </c>
      <c r="AR59" s="259">
        <v>6732</v>
      </c>
      <c r="AS59" s="130">
        <v>116939</v>
      </c>
      <c r="AT59" s="259">
        <v>7035</v>
      </c>
      <c r="AU59" s="130">
        <v>127253</v>
      </c>
      <c r="AV59" s="259">
        <v>7350</v>
      </c>
      <c r="AW59" s="130">
        <v>133473</v>
      </c>
      <c r="AX59" s="259">
        <v>7689</v>
      </c>
      <c r="AY59" s="130">
        <v>140045</v>
      </c>
      <c r="AZ59" s="259">
        <v>8081</v>
      </c>
      <c r="BA59" s="110">
        <v>146180</v>
      </c>
      <c r="BB59" s="336">
        <v>8462</v>
      </c>
      <c r="BC59" s="110">
        <v>152636</v>
      </c>
      <c r="BD59" s="336">
        <v>8823</v>
      </c>
      <c r="BE59" s="110">
        <v>157713</v>
      </c>
      <c r="BF59" s="336">
        <v>9211</v>
      </c>
      <c r="BG59" s="110">
        <v>164892</v>
      </c>
      <c r="BH59" s="336">
        <v>9592</v>
      </c>
      <c r="BI59" s="110">
        <v>172224</v>
      </c>
      <c r="BJ59" s="336">
        <v>10293</v>
      </c>
      <c r="BK59" s="110">
        <v>180454</v>
      </c>
      <c r="BL59" s="336">
        <v>10735</v>
      </c>
      <c r="BM59" s="110">
        <v>187620</v>
      </c>
      <c r="BN59" s="336">
        <v>11148</v>
      </c>
      <c r="BO59" s="110">
        <v>195088</v>
      </c>
      <c r="BP59" s="336">
        <v>11653</v>
      </c>
      <c r="BQ59" s="110">
        <v>203241</v>
      </c>
      <c r="BR59" s="336">
        <v>12111</v>
      </c>
      <c r="BS59" s="110">
        <v>211481</v>
      </c>
      <c r="BT59" s="336">
        <v>12611</v>
      </c>
      <c r="BU59" s="110">
        <v>217847</v>
      </c>
      <c r="BV59" s="112">
        <v>13080</v>
      </c>
      <c r="BW59" s="373"/>
    </row>
    <row r="60" spans="1:75" ht="17.25" customHeight="1" x14ac:dyDescent="0.2">
      <c r="A60" s="260">
        <v>57</v>
      </c>
      <c r="B60" s="261" t="s">
        <v>197</v>
      </c>
      <c r="C60" s="136"/>
      <c r="D60" s="137"/>
      <c r="E60" s="136"/>
      <c r="F60" s="137"/>
      <c r="G60" s="130"/>
      <c r="H60" s="259"/>
      <c r="I60" s="130"/>
      <c r="J60" s="259"/>
      <c r="K60" s="130"/>
      <c r="L60" s="259"/>
      <c r="M60" s="130"/>
      <c r="N60" s="259"/>
      <c r="O60" s="130"/>
      <c r="P60" s="259"/>
      <c r="Q60" s="130"/>
      <c r="R60" s="259"/>
      <c r="S60" s="130"/>
      <c r="T60" s="259"/>
      <c r="U60" s="130"/>
      <c r="V60" s="259"/>
      <c r="W60" s="130"/>
      <c r="X60" s="259"/>
      <c r="Y60" s="130"/>
      <c r="Z60" s="259"/>
      <c r="AA60" s="130"/>
      <c r="AB60" s="259"/>
      <c r="AC60" s="130">
        <v>361</v>
      </c>
      <c r="AD60" s="259">
        <v>468</v>
      </c>
      <c r="AE60" s="130">
        <v>866</v>
      </c>
      <c r="AF60" s="259">
        <v>537</v>
      </c>
      <c r="AG60" s="130">
        <v>1276</v>
      </c>
      <c r="AH60" s="259">
        <v>605</v>
      </c>
      <c r="AI60" s="130">
        <v>1779</v>
      </c>
      <c r="AJ60" s="259">
        <v>693</v>
      </c>
      <c r="AK60" s="130">
        <v>2277</v>
      </c>
      <c r="AL60" s="259">
        <v>762</v>
      </c>
      <c r="AM60" s="130">
        <v>2723</v>
      </c>
      <c r="AN60" s="259">
        <v>794</v>
      </c>
      <c r="AO60" s="130">
        <v>3239</v>
      </c>
      <c r="AP60" s="259">
        <v>822</v>
      </c>
      <c r="AQ60" s="130">
        <v>3727</v>
      </c>
      <c r="AR60" s="259">
        <v>843</v>
      </c>
      <c r="AS60" s="130">
        <v>4057</v>
      </c>
      <c r="AT60" s="259">
        <v>862</v>
      </c>
      <c r="AU60" s="130">
        <v>4659</v>
      </c>
      <c r="AV60" s="259">
        <v>894</v>
      </c>
      <c r="AW60" s="130">
        <v>5145</v>
      </c>
      <c r="AX60" s="259">
        <v>933</v>
      </c>
      <c r="AY60" s="130">
        <v>5662</v>
      </c>
      <c r="AZ60" s="259">
        <v>949</v>
      </c>
      <c r="BA60" s="218">
        <v>6137</v>
      </c>
      <c r="BB60" s="337">
        <v>971</v>
      </c>
      <c r="BC60" s="218">
        <v>6688</v>
      </c>
      <c r="BD60" s="337">
        <v>998</v>
      </c>
      <c r="BE60" s="218">
        <v>7239</v>
      </c>
      <c r="BF60" s="337">
        <v>1018</v>
      </c>
      <c r="BG60" s="218">
        <v>7780</v>
      </c>
      <c r="BH60" s="337">
        <v>1051</v>
      </c>
      <c r="BI60" s="218">
        <v>8258</v>
      </c>
      <c r="BJ60" s="337">
        <v>1107</v>
      </c>
      <c r="BK60" s="218">
        <v>8751</v>
      </c>
      <c r="BL60" s="337">
        <v>1136</v>
      </c>
      <c r="BM60" s="218">
        <v>9266</v>
      </c>
      <c r="BN60" s="337">
        <v>1164</v>
      </c>
      <c r="BO60" s="218">
        <v>9728</v>
      </c>
      <c r="BP60" s="337">
        <v>1194</v>
      </c>
      <c r="BQ60" s="218">
        <v>10191</v>
      </c>
      <c r="BR60" s="337">
        <v>1213</v>
      </c>
      <c r="BS60" s="218">
        <v>10651</v>
      </c>
      <c r="BT60" s="337">
        <v>1234</v>
      </c>
      <c r="BU60" s="218">
        <v>11121</v>
      </c>
      <c r="BV60" s="216">
        <v>1274</v>
      </c>
      <c r="BW60" s="373"/>
    </row>
    <row r="61" spans="1:75" ht="17.25" customHeight="1" x14ac:dyDescent="0.2">
      <c r="A61" s="260">
        <v>58</v>
      </c>
      <c r="B61" s="261" t="s">
        <v>198</v>
      </c>
      <c r="C61" s="136"/>
      <c r="D61" s="137"/>
      <c r="E61" s="136"/>
      <c r="F61" s="137"/>
      <c r="G61" s="130"/>
      <c r="H61" s="259"/>
      <c r="I61" s="130"/>
      <c r="J61" s="259"/>
      <c r="K61" s="130"/>
      <c r="L61" s="259"/>
      <c r="M61" s="130"/>
      <c r="N61" s="259"/>
      <c r="O61" s="130"/>
      <c r="P61" s="259"/>
      <c r="Q61" s="130"/>
      <c r="R61" s="259"/>
      <c r="S61" s="130"/>
      <c r="T61" s="259"/>
      <c r="U61" s="130"/>
      <c r="V61" s="259"/>
      <c r="W61" s="130"/>
      <c r="X61" s="259"/>
      <c r="Y61" s="130"/>
      <c r="Z61" s="259"/>
      <c r="AA61" s="130"/>
      <c r="AB61" s="259"/>
      <c r="AC61" s="130">
        <v>117</v>
      </c>
      <c r="AD61" s="259">
        <v>253</v>
      </c>
      <c r="AE61" s="130">
        <v>288</v>
      </c>
      <c r="AF61" s="259">
        <v>269</v>
      </c>
      <c r="AG61" s="130">
        <v>412</v>
      </c>
      <c r="AH61" s="259">
        <v>277</v>
      </c>
      <c r="AI61" s="130">
        <v>604</v>
      </c>
      <c r="AJ61" s="259">
        <v>339</v>
      </c>
      <c r="AK61" s="130">
        <v>766</v>
      </c>
      <c r="AL61" s="259">
        <v>371</v>
      </c>
      <c r="AM61" s="130">
        <v>924</v>
      </c>
      <c r="AN61" s="259">
        <v>396</v>
      </c>
      <c r="AO61" s="130">
        <v>1117</v>
      </c>
      <c r="AP61" s="259">
        <v>431</v>
      </c>
      <c r="AQ61" s="130">
        <v>1269</v>
      </c>
      <c r="AR61" s="259">
        <v>454</v>
      </c>
      <c r="AS61" s="130">
        <v>1391</v>
      </c>
      <c r="AT61" s="259">
        <v>479</v>
      </c>
      <c r="AU61" s="130">
        <v>1598</v>
      </c>
      <c r="AV61" s="259">
        <v>505</v>
      </c>
      <c r="AW61" s="130">
        <v>1760</v>
      </c>
      <c r="AX61" s="259">
        <v>528</v>
      </c>
      <c r="AY61" s="130">
        <v>1937</v>
      </c>
      <c r="AZ61" s="259">
        <v>552</v>
      </c>
      <c r="BA61" s="218">
        <v>2082</v>
      </c>
      <c r="BB61" s="337">
        <v>579</v>
      </c>
      <c r="BC61" s="218">
        <v>2238</v>
      </c>
      <c r="BD61" s="337">
        <v>607</v>
      </c>
      <c r="BE61" s="218">
        <v>2402</v>
      </c>
      <c r="BF61" s="337">
        <v>640</v>
      </c>
      <c r="BG61" s="218">
        <v>2604</v>
      </c>
      <c r="BH61" s="337">
        <v>722</v>
      </c>
      <c r="BI61" s="218">
        <v>2754</v>
      </c>
      <c r="BJ61" s="337">
        <v>768</v>
      </c>
      <c r="BK61" s="218">
        <v>2896</v>
      </c>
      <c r="BL61" s="337">
        <v>823</v>
      </c>
      <c r="BM61" s="218">
        <v>3080</v>
      </c>
      <c r="BN61" s="337">
        <v>917</v>
      </c>
      <c r="BO61" s="218">
        <v>3250</v>
      </c>
      <c r="BP61" s="337">
        <v>1003</v>
      </c>
      <c r="BQ61" s="218">
        <v>3419</v>
      </c>
      <c r="BR61" s="337">
        <v>1022</v>
      </c>
      <c r="BS61" s="218">
        <v>3579</v>
      </c>
      <c r="BT61" s="337">
        <v>1075</v>
      </c>
      <c r="BU61" s="218">
        <v>3754</v>
      </c>
      <c r="BV61" s="216">
        <v>1106</v>
      </c>
      <c r="BW61" s="373"/>
    </row>
    <row r="62" spans="1:75" ht="17.25" customHeight="1" x14ac:dyDescent="0.2">
      <c r="A62" s="260">
        <v>59</v>
      </c>
      <c r="B62" s="261" t="s">
        <v>199</v>
      </c>
      <c r="C62" s="136"/>
      <c r="D62" s="137"/>
      <c r="E62" s="136"/>
      <c r="F62" s="137"/>
      <c r="G62" s="130"/>
      <c r="H62" s="259"/>
      <c r="I62" s="130"/>
      <c r="J62" s="259"/>
      <c r="K62" s="130"/>
      <c r="L62" s="259"/>
      <c r="M62" s="130"/>
      <c r="N62" s="259"/>
      <c r="O62" s="130"/>
      <c r="P62" s="259"/>
      <c r="Q62" s="130"/>
      <c r="R62" s="259"/>
      <c r="S62" s="130"/>
      <c r="T62" s="259"/>
      <c r="U62" s="130"/>
      <c r="V62" s="259"/>
      <c r="W62" s="130"/>
      <c r="X62" s="259"/>
      <c r="Y62" s="130"/>
      <c r="Z62" s="259"/>
      <c r="AA62" s="130"/>
      <c r="AB62" s="259"/>
      <c r="AC62" s="130">
        <v>320</v>
      </c>
      <c r="AD62" s="259">
        <v>449</v>
      </c>
      <c r="AE62" s="130">
        <v>782</v>
      </c>
      <c r="AF62" s="259">
        <v>528</v>
      </c>
      <c r="AG62" s="130">
        <v>1161</v>
      </c>
      <c r="AH62" s="259">
        <v>597</v>
      </c>
      <c r="AI62" s="130">
        <v>1564</v>
      </c>
      <c r="AJ62" s="259">
        <v>744</v>
      </c>
      <c r="AK62" s="130">
        <v>2025</v>
      </c>
      <c r="AL62" s="259">
        <v>830</v>
      </c>
      <c r="AM62" s="130">
        <v>2438</v>
      </c>
      <c r="AN62" s="259">
        <v>912</v>
      </c>
      <c r="AO62" s="130">
        <v>2914</v>
      </c>
      <c r="AP62" s="259">
        <v>991</v>
      </c>
      <c r="AQ62" s="130">
        <v>3357</v>
      </c>
      <c r="AR62" s="259">
        <v>1052</v>
      </c>
      <c r="AS62" s="130">
        <v>3653</v>
      </c>
      <c r="AT62" s="259">
        <v>1071</v>
      </c>
      <c r="AU62" s="130">
        <v>4176</v>
      </c>
      <c r="AV62" s="259">
        <v>1099</v>
      </c>
      <c r="AW62" s="130">
        <v>4654</v>
      </c>
      <c r="AX62" s="259">
        <v>1135</v>
      </c>
      <c r="AY62" s="130">
        <v>5063</v>
      </c>
      <c r="AZ62" s="259">
        <v>1152</v>
      </c>
      <c r="BA62" s="218">
        <v>5484</v>
      </c>
      <c r="BB62" s="337">
        <v>1176</v>
      </c>
      <c r="BC62" s="218">
        <v>5967</v>
      </c>
      <c r="BD62" s="337">
        <v>1204</v>
      </c>
      <c r="BE62" s="218">
        <v>6484</v>
      </c>
      <c r="BF62" s="337">
        <v>1222</v>
      </c>
      <c r="BG62" s="218">
        <v>6979</v>
      </c>
      <c r="BH62" s="337">
        <v>1280</v>
      </c>
      <c r="BI62" s="218">
        <v>7410</v>
      </c>
      <c r="BJ62" s="337">
        <v>1324</v>
      </c>
      <c r="BK62" s="218">
        <v>7858</v>
      </c>
      <c r="BL62" s="337">
        <v>1355</v>
      </c>
      <c r="BM62" s="218">
        <v>8348</v>
      </c>
      <c r="BN62" s="337">
        <v>1385</v>
      </c>
      <c r="BO62" s="218">
        <v>8789</v>
      </c>
      <c r="BP62" s="337">
        <v>1407</v>
      </c>
      <c r="BQ62" s="218">
        <v>9181</v>
      </c>
      <c r="BR62" s="337">
        <v>1434</v>
      </c>
      <c r="BS62" s="218">
        <v>9590</v>
      </c>
      <c r="BT62" s="337">
        <v>1458</v>
      </c>
      <c r="BU62" s="218">
        <v>10003</v>
      </c>
      <c r="BV62" s="216">
        <v>1498</v>
      </c>
      <c r="BW62" s="373"/>
    </row>
    <row r="63" spans="1:75" ht="17.25" customHeight="1" x14ac:dyDescent="0.2">
      <c r="A63" s="260">
        <v>60</v>
      </c>
      <c r="B63" s="261" t="s">
        <v>200</v>
      </c>
      <c r="C63" s="136"/>
      <c r="D63" s="137"/>
      <c r="E63" s="136"/>
      <c r="F63" s="137"/>
      <c r="G63" s="130"/>
      <c r="H63" s="259"/>
      <c r="I63" s="130"/>
      <c r="J63" s="259"/>
      <c r="K63" s="130"/>
      <c r="L63" s="259"/>
      <c r="M63" s="130"/>
      <c r="N63" s="259"/>
      <c r="O63" s="130"/>
      <c r="P63" s="259"/>
      <c r="Q63" s="130"/>
      <c r="R63" s="259"/>
      <c r="S63" s="130"/>
      <c r="T63" s="259"/>
      <c r="U63" s="130"/>
      <c r="V63" s="259"/>
      <c r="W63" s="130"/>
      <c r="X63" s="259"/>
      <c r="Y63" s="130"/>
      <c r="Z63" s="259"/>
      <c r="AA63" s="130"/>
      <c r="AB63" s="259"/>
      <c r="AC63" s="130">
        <v>1714</v>
      </c>
      <c r="AD63" s="259">
        <v>394</v>
      </c>
      <c r="AE63" s="130">
        <v>3349</v>
      </c>
      <c r="AF63" s="259">
        <v>626</v>
      </c>
      <c r="AG63" s="130">
        <v>4950</v>
      </c>
      <c r="AH63" s="259">
        <v>759</v>
      </c>
      <c r="AI63" s="130">
        <v>6707</v>
      </c>
      <c r="AJ63" s="259">
        <v>916</v>
      </c>
      <c r="AK63" s="130">
        <v>7992</v>
      </c>
      <c r="AL63" s="259">
        <v>1033</v>
      </c>
      <c r="AM63" s="130">
        <v>9210</v>
      </c>
      <c r="AN63" s="259">
        <v>1173</v>
      </c>
      <c r="AO63" s="130">
        <v>10392</v>
      </c>
      <c r="AP63" s="259">
        <v>1311</v>
      </c>
      <c r="AQ63" s="130">
        <v>11723</v>
      </c>
      <c r="AR63" s="259">
        <v>1456</v>
      </c>
      <c r="AS63" s="130">
        <v>12907</v>
      </c>
      <c r="AT63" s="259">
        <v>1540</v>
      </c>
      <c r="AU63" s="130">
        <v>15634</v>
      </c>
      <c r="AV63" s="259">
        <v>1628</v>
      </c>
      <c r="AW63" s="130">
        <v>18340</v>
      </c>
      <c r="AX63" s="259">
        <v>1717</v>
      </c>
      <c r="AY63" s="130">
        <v>20115</v>
      </c>
      <c r="AZ63" s="259">
        <v>1836</v>
      </c>
      <c r="BA63" s="218">
        <v>21706</v>
      </c>
      <c r="BB63" s="337">
        <v>2018</v>
      </c>
      <c r="BC63" s="218">
        <v>23352</v>
      </c>
      <c r="BD63" s="337">
        <v>2226</v>
      </c>
      <c r="BE63" s="218">
        <v>25602</v>
      </c>
      <c r="BF63" s="337">
        <v>2398</v>
      </c>
      <c r="BG63" s="218">
        <v>27967</v>
      </c>
      <c r="BH63" s="337">
        <v>2897</v>
      </c>
      <c r="BI63" s="218">
        <v>29361</v>
      </c>
      <c r="BJ63" s="337">
        <v>3289</v>
      </c>
      <c r="BK63" s="218">
        <v>30593</v>
      </c>
      <c r="BL63" s="337">
        <v>3583</v>
      </c>
      <c r="BM63" s="218">
        <v>31920</v>
      </c>
      <c r="BN63" s="337">
        <v>3843</v>
      </c>
      <c r="BO63" s="218">
        <v>33212</v>
      </c>
      <c r="BP63" s="337">
        <v>4106</v>
      </c>
      <c r="BQ63" s="218">
        <v>34628</v>
      </c>
      <c r="BR63" s="337">
        <v>4420</v>
      </c>
      <c r="BS63" s="218">
        <v>35864</v>
      </c>
      <c r="BT63" s="337">
        <v>4685</v>
      </c>
      <c r="BU63" s="218">
        <v>37128</v>
      </c>
      <c r="BV63" s="216">
        <v>4956</v>
      </c>
      <c r="BW63" s="373"/>
    </row>
    <row r="64" spans="1:75" ht="17.25" customHeight="1" x14ac:dyDescent="0.2">
      <c r="A64" s="260">
        <v>61</v>
      </c>
      <c r="B64" s="261" t="s">
        <v>201</v>
      </c>
      <c r="C64" s="136"/>
      <c r="D64" s="137"/>
      <c r="E64" s="136"/>
      <c r="F64" s="137"/>
      <c r="G64" s="130"/>
      <c r="H64" s="259"/>
      <c r="I64" s="130"/>
      <c r="J64" s="259"/>
      <c r="K64" s="130"/>
      <c r="L64" s="259"/>
      <c r="M64" s="130"/>
      <c r="N64" s="259"/>
      <c r="O64" s="130"/>
      <c r="P64" s="259"/>
      <c r="Q64" s="130"/>
      <c r="R64" s="259"/>
      <c r="S64" s="130"/>
      <c r="T64" s="259"/>
      <c r="U64" s="130"/>
      <c r="V64" s="259"/>
      <c r="W64" s="130"/>
      <c r="X64" s="259"/>
      <c r="Y64" s="130"/>
      <c r="Z64" s="259"/>
      <c r="AA64" s="130"/>
      <c r="AB64" s="259"/>
      <c r="AC64" s="130">
        <v>6083</v>
      </c>
      <c r="AD64" s="259">
        <v>1691</v>
      </c>
      <c r="AE64" s="130">
        <v>11879</v>
      </c>
      <c r="AF64" s="259">
        <v>3165</v>
      </c>
      <c r="AG64" s="130">
        <v>17553</v>
      </c>
      <c r="AH64" s="259">
        <v>4156</v>
      </c>
      <c r="AI64" s="130">
        <v>25683</v>
      </c>
      <c r="AJ64" s="259">
        <v>5607</v>
      </c>
      <c r="AK64" s="130">
        <v>32016</v>
      </c>
      <c r="AL64" s="259">
        <v>6812</v>
      </c>
      <c r="AM64" s="130">
        <v>37472</v>
      </c>
      <c r="AN64" s="259">
        <v>7966</v>
      </c>
      <c r="AO64" s="130">
        <v>43092</v>
      </c>
      <c r="AP64" s="259">
        <v>8866</v>
      </c>
      <c r="AQ64" s="130">
        <v>49744</v>
      </c>
      <c r="AR64" s="259">
        <v>9968</v>
      </c>
      <c r="AS64" s="130">
        <v>55283</v>
      </c>
      <c r="AT64" s="259">
        <v>10870</v>
      </c>
      <c r="AU64" s="130">
        <v>69180</v>
      </c>
      <c r="AV64" s="259">
        <v>11796</v>
      </c>
      <c r="AW64" s="130">
        <v>79933</v>
      </c>
      <c r="AX64" s="259">
        <v>12655</v>
      </c>
      <c r="AY64" s="130">
        <v>87578</v>
      </c>
      <c r="AZ64" s="259">
        <v>13793</v>
      </c>
      <c r="BA64" s="218">
        <v>94039</v>
      </c>
      <c r="BB64" s="337">
        <v>14813</v>
      </c>
      <c r="BC64" s="218">
        <v>99300</v>
      </c>
      <c r="BD64" s="337">
        <v>15810</v>
      </c>
      <c r="BE64" s="218">
        <v>106376</v>
      </c>
      <c r="BF64" s="337">
        <v>16644</v>
      </c>
      <c r="BG64" s="218">
        <v>114168</v>
      </c>
      <c r="BH64" s="337">
        <v>19304</v>
      </c>
      <c r="BI64" s="218">
        <v>120124</v>
      </c>
      <c r="BJ64" s="337">
        <v>21451</v>
      </c>
      <c r="BK64" s="218">
        <v>125413</v>
      </c>
      <c r="BL64" s="337">
        <v>22875</v>
      </c>
      <c r="BM64" s="218">
        <v>131112</v>
      </c>
      <c r="BN64" s="337">
        <v>24125</v>
      </c>
      <c r="BO64" s="218">
        <v>137529</v>
      </c>
      <c r="BP64" s="337">
        <v>25866</v>
      </c>
      <c r="BQ64" s="218">
        <v>144345</v>
      </c>
      <c r="BR64" s="337">
        <v>27701</v>
      </c>
      <c r="BS64" s="218">
        <v>150488</v>
      </c>
      <c r="BT64" s="337">
        <v>29513</v>
      </c>
      <c r="BU64" s="218">
        <v>156066</v>
      </c>
      <c r="BV64" s="216">
        <v>31154</v>
      </c>
      <c r="BW64" s="373"/>
    </row>
    <row r="65" spans="1:77" ht="17.25" customHeight="1" x14ac:dyDescent="0.2">
      <c r="A65" s="260">
        <v>62</v>
      </c>
      <c r="B65" s="261" t="s">
        <v>202</v>
      </c>
      <c r="C65" s="136"/>
      <c r="D65" s="137"/>
      <c r="E65" s="136"/>
      <c r="F65" s="137"/>
      <c r="G65" s="130"/>
      <c r="H65" s="259"/>
      <c r="I65" s="130"/>
      <c r="J65" s="259"/>
      <c r="K65" s="130"/>
      <c r="L65" s="259"/>
      <c r="M65" s="130"/>
      <c r="N65" s="259"/>
      <c r="O65" s="130"/>
      <c r="P65" s="259"/>
      <c r="Q65" s="130"/>
      <c r="R65" s="259"/>
      <c r="S65" s="130"/>
      <c r="T65" s="259"/>
      <c r="U65" s="130"/>
      <c r="V65" s="259"/>
      <c r="W65" s="130"/>
      <c r="X65" s="259"/>
      <c r="Y65" s="130"/>
      <c r="Z65" s="259"/>
      <c r="AA65" s="130"/>
      <c r="AB65" s="259"/>
      <c r="AC65" s="130">
        <v>998</v>
      </c>
      <c r="AD65" s="259">
        <v>719</v>
      </c>
      <c r="AE65" s="130">
        <v>2318</v>
      </c>
      <c r="AF65" s="259">
        <v>968</v>
      </c>
      <c r="AG65" s="130">
        <v>3327</v>
      </c>
      <c r="AH65" s="259">
        <v>1086</v>
      </c>
      <c r="AI65" s="130">
        <v>4622</v>
      </c>
      <c r="AJ65" s="259">
        <v>1195</v>
      </c>
      <c r="AK65" s="130">
        <v>5432</v>
      </c>
      <c r="AL65" s="259">
        <v>1295</v>
      </c>
      <c r="AM65" s="130">
        <v>6188</v>
      </c>
      <c r="AN65" s="259">
        <v>1389</v>
      </c>
      <c r="AO65" s="130">
        <v>6993</v>
      </c>
      <c r="AP65" s="259">
        <v>1486</v>
      </c>
      <c r="AQ65" s="130">
        <v>7939</v>
      </c>
      <c r="AR65" s="259">
        <v>1567</v>
      </c>
      <c r="AS65" s="130">
        <v>8651</v>
      </c>
      <c r="AT65" s="259">
        <v>1633</v>
      </c>
      <c r="AU65" s="130">
        <v>10427</v>
      </c>
      <c r="AV65" s="259">
        <v>1716</v>
      </c>
      <c r="AW65" s="130">
        <v>12487</v>
      </c>
      <c r="AX65" s="259">
        <v>1810</v>
      </c>
      <c r="AY65" s="130">
        <v>13870</v>
      </c>
      <c r="AZ65" s="259">
        <v>1886</v>
      </c>
      <c r="BA65" s="218">
        <v>14711</v>
      </c>
      <c r="BB65" s="337">
        <v>1981</v>
      </c>
      <c r="BC65" s="218">
        <v>15671</v>
      </c>
      <c r="BD65" s="337">
        <v>2073</v>
      </c>
      <c r="BE65" s="218">
        <v>16794</v>
      </c>
      <c r="BF65" s="337">
        <v>2154</v>
      </c>
      <c r="BG65" s="218">
        <v>17931</v>
      </c>
      <c r="BH65" s="337">
        <v>2354</v>
      </c>
      <c r="BI65" s="218">
        <v>18660</v>
      </c>
      <c r="BJ65" s="337">
        <v>2525</v>
      </c>
      <c r="BK65" s="218">
        <v>19308</v>
      </c>
      <c r="BL65" s="337">
        <v>2609</v>
      </c>
      <c r="BM65" s="218">
        <v>20047</v>
      </c>
      <c r="BN65" s="337">
        <v>2699</v>
      </c>
      <c r="BO65" s="218">
        <v>20756</v>
      </c>
      <c r="BP65" s="337">
        <v>2815</v>
      </c>
      <c r="BQ65" s="218">
        <v>21646</v>
      </c>
      <c r="BR65" s="337">
        <v>2936</v>
      </c>
      <c r="BS65" s="218">
        <v>22344</v>
      </c>
      <c r="BT65" s="337">
        <v>3052</v>
      </c>
      <c r="BU65" s="218">
        <v>23098</v>
      </c>
      <c r="BV65" s="216">
        <v>3164</v>
      </c>
      <c r="BW65" s="373"/>
    </row>
    <row r="66" spans="1:77" ht="17.25" customHeight="1" thickBot="1" x14ac:dyDescent="0.25">
      <c r="A66" s="260">
        <v>63</v>
      </c>
      <c r="B66" s="261" t="s">
        <v>203</v>
      </c>
      <c r="C66" s="136"/>
      <c r="D66" s="137"/>
      <c r="E66" s="136"/>
      <c r="F66" s="137"/>
      <c r="G66" s="130"/>
      <c r="H66" s="259"/>
      <c r="I66" s="130"/>
      <c r="J66" s="259"/>
      <c r="K66" s="130"/>
      <c r="L66" s="259"/>
      <c r="M66" s="130"/>
      <c r="N66" s="259"/>
      <c r="O66" s="130"/>
      <c r="P66" s="259"/>
      <c r="Q66" s="130"/>
      <c r="R66" s="259"/>
      <c r="S66" s="130"/>
      <c r="T66" s="259"/>
      <c r="U66" s="130"/>
      <c r="V66" s="259"/>
      <c r="W66" s="130"/>
      <c r="X66" s="259"/>
      <c r="Y66" s="130"/>
      <c r="Z66" s="259"/>
      <c r="AA66" s="130"/>
      <c r="AB66" s="259"/>
      <c r="AC66" s="130">
        <v>46</v>
      </c>
      <c r="AD66" s="259">
        <v>55</v>
      </c>
      <c r="AE66" s="130">
        <v>92</v>
      </c>
      <c r="AF66" s="259">
        <v>88</v>
      </c>
      <c r="AG66" s="130">
        <v>129</v>
      </c>
      <c r="AH66" s="259">
        <v>103</v>
      </c>
      <c r="AI66" s="130">
        <v>174</v>
      </c>
      <c r="AJ66" s="259">
        <v>122</v>
      </c>
      <c r="AK66" s="130">
        <v>208</v>
      </c>
      <c r="AL66" s="259">
        <v>142</v>
      </c>
      <c r="AM66" s="130">
        <v>260</v>
      </c>
      <c r="AN66" s="259">
        <v>155</v>
      </c>
      <c r="AO66" s="130">
        <v>293</v>
      </c>
      <c r="AP66" s="259">
        <v>174</v>
      </c>
      <c r="AQ66" s="130">
        <v>347</v>
      </c>
      <c r="AR66" s="259">
        <v>192</v>
      </c>
      <c r="AS66" s="130">
        <v>362</v>
      </c>
      <c r="AT66" s="259">
        <v>207</v>
      </c>
      <c r="AU66" s="130">
        <v>486</v>
      </c>
      <c r="AV66" s="259">
        <v>223</v>
      </c>
      <c r="AW66" s="130">
        <v>597</v>
      </c>
      <c r="AX66" s="259">
        <v>237</v>
      </c>
      <c r="AY66" s="130">
        <v>642</v>
      </c>
      <c r="AZ66" s="259">
        <v>257</v>
      </c>
      <c r="BA66" s="218">
        <v>688</v>
      </c>
      <c r="BB66" s="337">
        <v>270</v>
      </c>
      <c r="BC66" s="218">
        <v>733</v>
      </c>
      <c r="BD66" s="337">
        <v>282</v>
      </c>
      <c r="BE66" s="218">
        <v>779</v>
      </c>
      <c r="BF66" s="337">
        <v>301</v>
      </c>
      <c r="BG66" s="218">
        <v>834</v>
      </c>
      <c r="BH66" s="337">
        <v>325</v>
      </c>
      <c r="BI66" s="218">
        <v>877</v>
      </c>
      <c r="BJ66" s="337">
        <v>359</v>
      </c>
      <c r="BK66" s="218">
        <v>921</v>
      </c>
      <c r="BL66" s="337">
        <v>376</v>
      </c>
      <c r="BM66" s="218">
        <v>966</v>
      </c>
      <c r="BN66" s="337">
        <v>388</v>
      </c>
      <c r="BO66" s="218">
        <v>1012</v>
      </c>
      <c r="BP66" s="337">
        <v>410</v>
      </c>
      <c r="BQ66" s="218">
        <v>1051</v>
      </c>
      <c r="BR66" s="337">
        <v>445</v>
      </c>
      <c r="BS66" s="218">
        <v>1096</v>
      </c>
      <c r="BT66" s="337">
        <v>475</v>
      </c>
      <c r="BU66" s="218">
        <v>1145</v>
      </c>
      <c r="BV66" s="216">
        <v>491</v>
      </c>
      <c r="BW66" s="373"/>
    </row>
    <row r="67" spans="1:77" ht="17.25" customHeight="1" thickBot="1" x14ac:dyDescent="0.25">
      <c r="A67" s="260">
        <v>64</v>
      </c>
      <c r="B67" s="261" t="s">
        <v>204</v>
      </c>
      <c r="C67" s="136"/>
      <c r="D67" s="137"/>
      <c r="E67" s="136"/>
      <c r="F67" s="137"/>
      <c r="G67" s="130"/>
      <c r="H67" s="259"/>
      <c r="I67" s="130"/>
      <c r="J67" s="259"/>
      <c r="K67" s="130"/>
      <c r="L67" s="259"/>
      <c r="M67" s="130"/>
      <c r="N67" s="259"/>
      <c r="O67" s="130"/>
      <c r="P67" s="259"/>
      <c r="Q67" s="130"/>
      <c r="R67" s="259"/>
      <c r="S67" s="130"/>
      <c r="T67" s="259"/>
      <c r="U67" s="130"/>
      <c r="V67" s="259"/>
      <c r="W67" s="130"/>
      <c r="X67" s="259"/>
      <c r="Y67" s="130"/>
      <c r="Z67" s="259"/>
      <c r="AA67" s="130"/>
      <c r="AB67" s="259"/>
      <c r="AC67" s="130">
        <v>2048</v>
      </c>
      <c r="AD67" s="259">
        <v>47</v>
      </c>
      <c r="AE67" s="130">
        <v>4723</v>
      </c>
      <c r="AF67" s="259">
        <v>98</v>
      </c>
      <c r="AG67" s="130">
        <v>9141</v>
      </c>
      <c r="AH67" s="259">
        <v>125</v>
      </c>
      <c r="AI67" s="130">
        <v>13936</v>
      </c>
      <c r="AJ67" s="259">
        <v>165</v>
      </c>
      <c r="AK67" s="130">
        <v>18826</v>
      </c>
      <c r="AL67" s="259">
        <v>201</v>
      </c>
      <c r="AM67" s="130">
        <v>24321</v>
      </c>
      <c r="AN67" s="259">
        <v>246</v>
      </c>
      <c r="AO67" s="130">
        <v>31790</v>
      </c>
      <c r="AP67" s="259">
        <v>280</v>
      </c>
      <c r="AQ67" s="130">
        <v>38693</v>
      </c>
      <c r="AR67" s="259">
        <v>310</v>
      </c>
      <c r="AS67" s="130">
        <v>43796</v>
      </c>
      <c r="AT67" s="259">
        <v>364</v>
      </c>
      <c r="AU67" s="130">
        <v>53177</v>
      </c>
      <c r="AV67" s="259">
        <v>426</v>
      </c>
      <c r="AW67" s="130">
        <v>61342</v>
      </c>
      <c r="AX67" s="259">
        <v>469</v>
      </c>
      <c r="AY67" s="130">
        <v>71113</v>
      </c>
      <c r="AZ67" s="259">
        <v>536</v>
      </c>
      <c r="BA67" s="218">
        <v>80559</v>
      </c>
      <c r="BB67" s="337">
        <v>598</v>
      </c>
      <c r="BC67" s="218">
        <v>89005</v>
      </c>
      <c r="BD67" s="337">
        <v>635</v>
      </c>
      <c r="BE67" s="218">
        <v>98202</v>
      </c>
      <c r="BF67" s="337">
        <v>679</v>
      </c>
      <c r="BG67" s="218">
        <v>107915</v>
      </c>
      <c r="BH67" s="337">
        <v>792</v>
      </c>
      <c r="BI67" s="218">
        <v>116649</v>
      </c>
      <c r="BJ67" s="337">
        <v>856</v>
      </c>
      <c r="BK67" s="218">
        <v>124823</v>
      </c>
      <c r="BL67" s="337">
        <v>921</v>
      </c>
      <c r="BM67" s="218">
        <v>134029</v>
      </c>
      <c r="BN67" s="337">
        <v>960</v>
      </c>
      <c r="BO67" s="218">
        <v>142541</v>
      </c>
      <c r="BP67" s="337">
        <v>1019</v>
      </c>
      <c r="BQ67" s="218">
        <v>150736</v>
      </c>
      <c r="BR67" s="337">
        <v>1083</v>
      </c>
      <c r="BS67" s="218">
        <v>158235</v>
      </c>
      <c r="BT67" s="337">
        <v>1128</v>
      </c>
      <c r="BU67" s="218">
        <v>166059</v>
      </c>
      <c r="BV67" s="216">
        <v>1183</v>
      </c>
      <c r="BW67" s="373"/>
      <c r="BX67" s="380" t="s">
        <v>67</v>
      </c>
      <c r="BY67" s="381"/>
    </row>
    <row r="68" spans="1:77" ht="17.25" customHeight="1" x14ac:dyDescent="0.2">
      <c r="A68" s="260">
        <v>65</v>
      </c>
      <c r="B68" s="261" t="s">
        <v>205</v>
      </c>
      <c r="C68" s="136"/>
      <c r="D68" s="137"/>
      <c r="E68" s="136"/>
      <c r="F68" s="137"/>
      <c r="G68" s="130"/>
      <c r="H68" s="259"/>
      <c r="I68" s="130"/>
      <c r="J68" s="259"/>
      <c r="K68" s="130"/>
      <c r="L68" s="259"/>
      <c r="M68" s="130"/>
      <c r="N68" s="259"/>
      <c r="O68" s="130"/>
      <c r="P68" s="259"/>
      <c r="Q68" s="130"/>
      <c r="R68" s="259"/>
      <c r="S68" s="130"/>
      <c r="T68" s="259"/>
      <c r="U68" s="130"/>
      <c r="V68" s="259"/>
      <c r="W68" s="130"/>
      <c r="X68" s="259"/>
      <c r="Y68" s="130"/>
      <c r="Z68" s="259"/>
      <c r="AA68" s="130"/>
      <c r="AB68" s="259"/>
      <c r="AC68" s="130">
        <v>9447</v>
      </c>
      <c r="AD68" s="259">
        <v>132</v>
      </c>
      <c r="AE68" s="130">
        <v>25046</v>
      </c>
      <c r="AF68" s="259">
        <v>271</v>
      </c>
      <c r="AG68" s="130">
        <v>39888</v>
      </c>
      <c r="AH68" s="259">
        <v>355</v>
      </c>
      <c r="AI68" s="130">
        <v>61471</v>
      </c>
      <c r="AJ68" s="259">
        <v>447</v>
      </c>
      <c r="AK68" s="130">
        <v>81921</v>
      </c>
      <c r="AL68" s="259">
        <v>588</v>
      </c>
      <c r="AM68" s="130">
        <v>104409</v>
      </c>
      <c r="AN68" s="259">
        <v>728</v>
      </c>
      <c r="AO68" s="130">
        <v>126652</v>
      </c>
      <c r="AP68" s="259">
        <v>793</v>
      </c>
      <c r="AQ68" s="130">
        <v>149659</v>
      </c>
      <c r="AR68" s="259">
        <v>874</v>
      </c>
      <c r="AS68" s="130">
        <v>166727</v>
      </c>
      <c r="AT68" s="259">
        <v>985</v>
      </c>
      <c r="AU68" s="130">
        <v>198108</v>
      </c>
      <c r="AV68" s="259">
        <v>1099</v>
      </c>
      <c r="AW68" s="130">
        <v>220898</v>
      </c>
      <c r="AX68" s="259">
        <v>1184</v>
      </c>
      <c r="AY68" s="130">
        <v>246103</v>
      </c>
      <c r="AZ68" s="259">
        <v>1272</v>
      </c>
      <c r="BA68" s="218">
        <v>270831</v>
      </c>
      <c r="BB68" s="337">
        <v>1395</v>
      </c>
      <c r="BC68" s="218">
        <v>294420</v>
      </c>
      <c r="BD68" s="337">
        <v>1517</v>
      </c>
      <c r="BE68" s="218">
        <v>319601</v>
      </c>
      <c r="BF68" s="337">
        <v>1616</v>
      </c>
      <c r="BG68" s="218">
        <v>346169</v>
      </c>
      <c r="BH68" s="337">
        <v>1770</v>
      </c>
      <c r="BI68" s="218">
        <v>372254</v>
      </c>
      <c r="BJ68" s="337">
        <v>2006</v>
      </c>
      <c r="BK68" s="218">
        <v>399040</v>
      </c>
      <c r="BL68" s="337">
        <v>2190</v>
      </c>
      <c r="BM68" s="218">
        <v>427314</v>
      </c>
      <c r="BN68" s="337">
        <v>2333</v>
      </c>
      <c r="BO68" s="218">
        <v>453916</v>
      </c>
      <c r="BP68" s="337">
        <v>2474</v>
      </c>
      <c r="BQ68" s="218">
        <v>480553</v>
      </c>
      <c r="BR68" s="337">
        <v>2677</v>
      </c>
      <c r="BS68" s="218">
        <v>506585</v>
      </c>
      <c r="BT68" s="337">
        <v>2914</v>
      </c>
      <c r="BU68" s="218">
        <v>531269</v>
      </c>
      <c r="BV68" s="216">
        <v>3078</v>
      </c>
      <c r="BW68" s="373"/>
    </row>
    <row r="69" spans="1:77" ht="17.25" customHeight="1" x14ac:dyDescent="0.2">
      <c r="A69" s="260">
        <v>66</v>
      </c>
      <c r="B69" s="261" t="s">
        <v>206</v>
      </c>
      <c r="C69" s="136"/>
      <c r="D69" s="137"/>
      <c r="E69" s="136"/>
      <c r="F69" s="137"/>
      <c r="G69" s="130"/>
      <c r="H69" s="259"/>
      <c r="I69" s="130"/>
      <c r="J69" s="259"/>
      <c r="K69" s="130"/>
      <c r="L69" s="259"/>
      <c r="M69" s="130"/>
      <c r="N69" s="259"/>
      <c r="O69" s="130"/>
      <c r="P69" s="259"/>
      <c r="Q69" s="130"/>
      <c r="R69" s="259"/>
      <c r="S69" s="130"/>
      <c r="T69" s="259"/>
      <c r="U69" s="130"/>
      <c r="V69" s="259"/>
      <c r="W69" s="130"/>
      <c r="X69" s="259"/>
      <c r="Y69" s="130"/>
      <c r="Z69" s="259"/>
      <c r="AA69" s="130"/>
      <c r="AB69" s="259"/>
      <c r="AC69" s="130">
        <v>31205</v>
      </c>
      <c r="AD69" s="259">
        <v>1428</v>
      </c>
      <c r="AE69" s="130">
        <v>64713</v>
      </c>
      <c r="AF69" s="259">
        <v>2669</v>
      </c>
      <c r="AG69" s="130">
        <v>94530</v>
      </c>
      <c r="AH69" s="259">
        <v>3753</v>
      </c>
      <c r="AI69" s="130">
        <v>133466</v>
      </c>
      <c r="AJ69" s="259">
        <v>5001</v>
      </c>
      <c r="AK69" s="130">
        <v>166218</v>
      </c>
      <c r="AL69" s="259">
        <v>6327</v>
      </c>
      <c r="AM69" s="130">
        <v>201210</v>
      </c>
      <c r="AN69" s="259">
        <v>8193</v>
      </c>
      <c r="AO69" s="130">
        <v>237710</v>
      </c>
      <c r="AP69" s="259">
        <v>10377</v>
      </c>
      <c r="AQ69" s="130">
        <v>274913</v>
      </c>
      <c r="AR69" s="259">
        <v>12409</v>
      </c>
      <c r="AS69" s="130">
        <v>298342</v>
      </c>
      <c r="AT69" s="259">
        <v>14863</v>
      </c>
      <c r="AU69" s="130">
        <v>342759</v>
      </c>
      <c r="AV69" s="259">
        <v>17266</v>
      </c>
      <c r="AW69" s="130">
        <v>377165</v>
      </c>
      <c r="AX69" s="259">
        <v>19359</v>
      </c>
      <c r="AY69" s="130">
        <v>415890</v>
      </c>
      <c r="AZ69" s="259">
        <v>21995</v>
      </c>
      <c r="BA69" s="218">
        <v>450165</v>
      </c>
      <c r="BB69" s="337">
        <v>24423</v>
      </c>
      <c r="BC69" s="218">
        <v>484934</v>
      </c>
      <c r="BD69" s="337">
        <v>26720</v>
      </c>
      <c r="BE69" s="218">
        <v>522634</v>
      </c>
      <c r="BF69" s="337">
        <v>29054</v>
      </c>
      <c r="BG69" s="218">
        <v>562128</v>
      </c>
      <c r="BH69" s="337">
        <v>34770</v>
      </c>
      <c r="BI69" s="218">
        <v>597989</v>
      </c>
      <c r="BJ69" s="337">
        <v>40790</v>
      </c>
      <c r="BK69" s="218">
        <v>633078</v>
      </c>
      <c r="BL69" s="337">
        <v>44805</v>
      </c>
      <c r="BM69" s="218">
        <v>672214</v>
      </c>
      <c r="BN69" s="337">
        <v>49201</v>
      </c>
      <c r="BO69" s="218">
        <v>707111</v>
      </c>
      <c r="BP69" s="337">
        <v>53723</v>
      </c>
      <c r="BQ69" s="218">
        <v>742684</v>
      </c>
      <c r="BR69" s="337">
        <v>58628</v>
      </c>
      <c r="BS69" s="218">
        <v>776626</v>
      </c>
      <c r="BT69" s="337">
        <v>62994</v>
      </c>
      <c r="BU69" s="218">
        <v>811934</v>
      </c>
      <c r="BV69" s="216">
        <v>67840</v>
      </c>
      <c r="BW69" s="373"/>
    </row>
    <row r="70" spans="1:77" ht="17.25" customHeight="1" x14ac:dyDescent="0.2">
      <c r="A70" s="260">
        <v>67</v>
      </c>
      <c r="B70" s="261" t="s">
        <v>207</v>
      </c>
      <c r="C70" s="136"/>
      <c r="D70" s="137"/>
      <c r="E70" s="136"/>
      <c r="F70" s="137"/>
      <c r="G70" s="130"/>
      <c r="H70" s="259"/>
      <c r="I70" s="130"/>
      <c r="J70" s="259"/>
      <c r="K70" s="130"/>
      <c r="L70" s="259"/>
      <c r="M70" s="130"/>
      <c r="N70" s="259"/>
      <c r="O70" s="130"/>
      <c r="P70" s="259"/>
      <c r="Q70" s="130"/>
      <c r="R70" s="259"/>
      <c r="S70" s="130"/>
      <c r="T70" s="259"/>
      <c r="U70" s="130"/>
      <c r="V70" s="259"/>
      <c r="W70" s="130"/>
      <c r="X70" s="259"/>
      <c r="Y70" s="130"/>
      <c r="Z70" s="259"/>
      <c r="AA70" s="130"/>
      <c r="AB70" s="259"/>
      <c r="AC70" s="130">
        <v>231</v>
      </c>
      <c r="AD70" s="259">
        <v>246</v>
      </c>
      <c r="AE70" s="130">
        <v>332</v>
      </c>
      <c r="AF70" s="259">
        <v>298</v>
      </c>
      <c r="AG70" s="130">
        <v>401</v>
      </c>
      <c r="AH70" s="259">
        <v>329</v>
      </c>
      <c r="AI70" s="130">
        <v>427</v>
      </c>
      <c r="AJ70" s="259">
        <v>380</v>
      </c>
      <c r="AK70" s="130">
        <v>484</v>
      </c>
      <c r="AL70" s="259">
        <v>426</v>
      </c>
      <c r="AM70" s="130">
        <v>520</v>
      </c>
      <c r="AN70" s="259">
        <v>461</v>
      </c>
      <c r="AO70" s="130">
        <v>566</v>
      </c>
      <c r="AP70" s="259">
        <v>500</v>
      </c>
      <c r="AQ70" s="130">
        <v>615</v>
      </c>
      <c r="AR70" s="259">
        <v>527</v>
      </c>
      <c r="AS70" s="130">
        <v>641</v>
      </c>
      <c r="AT70" s="259">
        <v>555</v>
      </c>
      <c r="AU70" s="130">
        <v>700</v>
      </c>
      <c r="AV70" s="259">
        <v>599</v>
      </c>
      <c r="AW70" s="130">
        <v>752</v>
      </c>
      <c r="AX70" s="259">
        <v>633</v>
      </c>
      <c r="AY70" s="130">
        <v>806</v>
      </c>
      <c r="AZ70" s="259">
        <v>669</v>
      </c>
      <c r="BA70" s="218">
        <v>863</v>
      </c>
      <c r="BB70" s="337">
        <v>721</v>
      </c>
      <c r="BC70" s="218">
        <v>912</v>
      </c>
      <c r="BD70" s="337">
        <v>770</v>
      </c>
      <c r="BE70" s="218">
        <v>951</v>
      </c>
      <c r="BF70" s="337">
        <v>812</v>
      </c>
      <c r="BG70" s="218">
        <v>996</v>
      </c>
      <c r="BH70" s="337">
        <v>874</v>
      </c>
      <c r="BI70" s="218">
        <v>1026</v>
      </c>
      <c r="BJ70" s="337">
        <v>951</v>
      </c>
      <c r="BK70" s="218">
        <v>1072</v>
      </c>
      <c r="BL70" s="337">
        <v>999</v>
      </c>
      <c r="BM70" s="218">
        <v>1119</v>
      </c>
      <c r="BN70" s="337">
        <v>1034</v>
      </c>
      <c r="BO70" s="218">
        <v>1166</v>
      </c>
      <c r="BP70" s="337">
        <v>1071</v>
      </c>
      <c r="BQ70" s="218">
        <v>1206</v>
      </c>
      <c r="BR70" s="337">
        <v>1116</v>
      </c>
      <c r="BS70" s="218">
        <v>1249</v>
      </c>
      <c r="BT70" s="337">
        <v>1176</v>
      </c>
      <c r="BU70" s="218">
        <v>1297</v>
      </c>
      <c r="BV70" s="216">
        <v>1217</v>
      </c>
      <c r="BW70" s="373"/>
    </row>
    <row r="71" spans="1:77" ht="17.25" customHeight="1" x14ac:dyDescent="0.2">
      <c r="A71" s="260">
        <v>68</v>
      </c>
      <c r="B71" s="261" t="s">
        <v>208</v>
      </c>
      <c r="C71" s="136"/>
      <c r="D71" s="137"/>
      <c r="E71" s="136"/>
      <c r="F71" s="137"/>
      <c r="G71" s="130"/>
      <c r="H71" s="259"/>
      <c r="I71" s="130"/>
      <c r="J71" s="259"/>
      <c r="K71" s="130"/>
      <c r="L71" s="259"/>
      <c r="M71" s="130"/>
      <c r="N71" s="259"/>
      <c r="O71" s="130"/>
      <c r="P71" s="259"/>
      <c r="Q71" s="130"/>
      <c r="R71" s="259"/>
      <c r="S71" s="130"/>
      <c r="T71" s="259"/>
      <c r="U71" s="130"/>
      <c r="V71" s="259"/>
      <c r="W71" s="130"/>
      <c r="X71" s="259"/>
      <c r="Y71" s="130"/>
      <c r="Z71" s="259"/>
      <c r="AA71" s="130"/>
      <c r="AB71" s="259"/>
      <c r="AC71" s="130">
        <v>99</v>
      </c>
      <c r="AD71" s="259">
        <v>63</v>
      </c>
      <c r="AE71" s="130">
        <v>170</v>
      </c>
      <c r="AF71" s="259">
        <v>101</v>
      </c>
      <c r="AG71" s="130">
        <v>303</v>
      </c>
      <c r="AH71" s="259">
        <v>125</v>
      </c>
      <c r="AI71" s="130">
        <v>393</v>
      </c>
      <c r="AJ71" s="259">
        <v>158</v>
      </c>
      <c r="AK71" s="130">
        <v>441</v>
      </c>
      <c r="AL71" s="259">
        <v>193</v>
      </c>
      <c r="AM71" s="130">
        <v>485</v>
      </c>
      <c r="AN71" s="259">
        <v>221</v>
      </c>
      <c r="AO71" s="130">
        <v>569</v>
      </c>
      <c r="AP71" s="259">
        <v>242</v>
      </c>
      <c r="AQ71" s="130">
        <v>648</v>
      </c>
      <c r="AR71" s="259">
        <v>263</v>
      </c>
      <c r="AS71" s="130">
        <v>708</v>
      </c>
      <c r="AT71" s="259">
        <v>294</v>
      </c>
      <c r="AU71" s="130">
        <v>853</v>
      </c>
      <c r="AV71" s="259">
        <v>309</v>
      </c>
      <c r="AW71" s="130">
        <v>965</v>
      </c>
      <c r="AX71" s="259">
        <v>336</v>
      </c>
      <c r="AY71" s="130">
        <v>1077</v>
      </c>
      <c r="AZ71" s="259">
        <v>373</v>
      </c>
      <c r="BA71" s="218">
        <v>1181</v>
      </c>
      <c r="BB71" s="337">
        <v>400</v>
      </c>
      <c r="BC71" s="218">
        <v>1288</v>
      </c>
      <c r="BD71" s="337">
        <v>434</v>
      </c>
      <c r="BE71" s="218">
        <v>1369</v>
      </c>
      <c r="BF71" s="337">
        <v>456</v>
      </c>
      <c r="BG71" s="218">
        <v>1463</v>
      </c>
      <c r="BH71" s="337">
        <v>500</v>
      </c>
      <c r="BI71" s="218">
        <v>1549</v>
      </c>
      <c r="BJ71" s="337">
        <v>546</v>
      </c>
      <c r="BK71" s="218">
        <v>1613</v>
      </c>
      <c r="BL71" s="337">
        <v>575</v>
      </c>
      <c r="BM71" s="218">
        <v>1675</v>
      </c>
      <c r="BN71" s="337">
        <v>604</v>
      </c>
      <c r="BO71" s="218">
        <v>1737</v>
      </c>
      <c r="BP71" s="337">
        <v>638</v>
      </c>
      <c r="BQ71" s="218">
        <v>1798</v>
      </c>
      <c r="BR71" s="337">
        <v>675</v>
      </c>
      <c r="BS71" s="218">
        <v>1853</v>
      </c>
      <c r="BT71" s="337">
        <v>702</v>
      </c>
      <c r="BU71" s="218">
        <v>1932</v>
      </c>
      <c r="BV71" s="216">
        <v>732</v>
      </c>
      <c r="BW71" s="373"/>
    </row>
    <row r="72" spans="1:77" ht="17.25" customHeight="1" x14ac:dyDescent="0.2">
      <c r="A72" s="260">
        <v>69</v>
      </c>
      <c r="B72" s="261" t="s">
        <v>209</v>
      </c>
      <c r="C72" s="136"/>
      <c r="D72" s="137"/>
      <c r="E72" s="136"/>
      <c r="F72" s="137"/>
      <c r="G72" s="130"/>
      <c r="H72" s="259"/>
      <c r="I72" s="130"/>
      <c r="J72" s="259"/>
      <c r="K72" s="130"/>
      <c r="L72" s="259"/>
      <c r="M72" s="130"/>
      <c r="N72" s="259"/>
      <c r="O72" s="130"/>
      <c r="P72" s="259"/>
      <c r="Q72" s="130"/>
      <c r="R72" s="259"/>
      <c r="S72" s="130"/>
      <c r="T72" s="259"/>
      <c r="U72" s="130"/>
      <c r="V72" s="259"/>
      <c r="W72" s="130"/>
      <c r="X72" s="259"/>
      <c r="Y72" s="130"/>
      <c r="Z72" s="259"/>
      <c r="AA72" s="130"/>
      <c r="AB72" s="259"/>
      <c r="AC72" s="130">
        <v>200</v>
      </c>
      <c r="AD72" s="259">
        <v>85</v>
      </c>
      <c r="AE72" s="130">
        <v>314</v>
      </c>
      <c r="AF72" s="259">
        <v>120</v>
      </c>
      <c r="AG72" s="130">
        <v>446</v>
      </c>
      <c r="AH72" s="259">
        <v>137</v>
      </c>
      <c r="AI72" s="130">
        <v>598</v>
      </c>
      <c r="AJ72" s="259">
        <v>160</v>
      </c>
      <c r="AK72" s="130">
        <v>726</v>
      </c>
      <c r="AL72" s="259">
        <v>183</v>
      </c>
      <c r="AM72" s="130">
        <v>836</v>
      </c>
      <c r="AN72" s="259">
        <v>209</v>
      </c>
      <c r="AO72" s="130">
        <v>931</v>
      </c>
      <c r="AP72" s="259">
        <v>221</v>
      </c>
      <c r="AQ72" s="130">
        <v>1057</v>
      </c>
      <c r="AR72" s="259">
        <v>243</v>
      </c>
      <c r="AS72" s="130">
        <v>1135</v>
      </c>
      <c r="AT72" s="259">
        <v>259</v>
      </c>
      <c r="AU72" s="130">
        <v>1238</v>
      </c>
      <c r="AV72" s="259">
        <v>276</v>
      </c>
      <c r="AW72" s="130">
        <v>1329</v>
      </c>
      <c r="AX72" s="259">
        <v>293</v>
      </c>
      <c r="AY72" s="130">
        <v>1423</v>
      </c>
      <c r="AZ72" s="259">
        <v>307</v>
      </c>
      <c r="BA72" s="218">
        <v>1498</v>
      </c>
      <c r="BB72" s="337">
        <v>324</v>
      </c>
      <c r="BC72" s="218">
        <v>1571</v>
      </c>
      <c r="BD72" s="337">
        <v>341</v>
      </c>
      <c r="BE72" s="218">
        <v>1657</v>
      </c>
      <c r="BF72" s="337">
        <v>350</v>
      </c>
      <c r="BG72" s="218">
        <v>1715</v>
      </c>
      <c r="BH72" s="337">
        <v>381</v>
      </c>
      <c r="BI72" s="218">
        <v>1796</v>
      </c>
      <c r="BJ72" s="337">
        <v>415</v>
      </c>
      <c r="BK72" s="218">
        <v>1878</v>
      </c>
      <c r="BL72" s="337">
        <v>433</v>
      </c>
      <c r="BM72" s="218">
        <v>1968</v>
      </c>
      <c r="BN72" s="337">
        <v>446</v>
      </c>
      <c r="BO72" s="218">
        <v>2047</v>
      </c>
      <c r="BP72" s="337">
        <v>464</v>
      </c>
      <c r="BQ72" s="218">
        <v>2133</v>
      </c>
      <c r="BR72" s="337">
        <v>486</v>
      </c>
      <c r="BS72" s="218">
        <v>2212</v>
      </c>
      <c r="BT72" s="337">
        <v>515</v>
      </c>
      <c r="BU72" s="218">
        <v>2286</v>
      </c>
      <c r="BV72" s="216">
        <v>542</v>
      </c>
      <c r="BW72" s="373"/>
    </row>
    <row r="73" spans="1:77" ht="17.25" customHeight="1" x14ac:dyDescent="0.2">
      <c r="A73" s="256">
        <v>70</v>
      </c>
      <c r="B73" s="261" t="s">
        <v>353</v>
      </c>
      <c r="C73" s="136"/>
      <c r="D73" s="137"/>
      <c r="E73" s="136"/>
      <c r="F73" s="137"/>
      <c r="G73" s="130"/>
      <c r="H73" s="259"/>
      <c r="I73" s="130"/>
      <c r="J73" s="259"/>
      <c r="K73" s="130"/>
      <c r="L73" s="259"/>
      <c r="M73" s="130"/>
      <c r="N73" s="259"/>
      <c r="O73" s="130"/>
      <c r="P73" s="259"/>
      <c r="Q73" s="130"/>
      <c r="R73" s="259"/>
      <c r="S73" s="130"/>
      <c r="T73" s="259"/>
      <c r="U73" s="130"/>
      <c r="V73" s="259"/>
      <c r="W73" s="130"/>
      <c r="X73" s="259"/>
      <c r="Y73" s="130"/>
      <c r="Z73" s="259"/>
      <c r="AA73" s="130"/>
      <c r="AB73" s="259"/>
      <c r="AC73" s="130"/>
      <c r="AD73" s="259"/>
      <c r="AE73" s="130"/>
      <c r="AF73" s="259"/>
      <c r="AG73" s="130"/>
      <c r="AH73" s="259"/>
      <c r="AI73" s="130"/>
      <c r="AJ73" s="259"/>
      <c r="AK73" s="130"/>
      <c r="AL73" s="259"/>
      <c r="AM73" s="130"/>
      <c r="AN73" s="259"/>
      <c r="AO73" s="130"/>
      <c r="AP73" s="259"/>
      <c r="AQ73" s="130"/>
      <c r="AR73" s="259"/>
      <c r="AS73" s="130"/>
      <c r="AT73" s="259"/>
      <c r="AU73" s="130"/>
      <c r="AV73" s="259"/>
      <c r="AW73" s="130"/>
      <c r="AX73" s="259"/>
      <c r="AY73" s="130"/>
      <c r="AZ73" s="259"/>
      <c r="BA73" s="218">
        <v>1546</v>
      </c>
      <c r="BB73" s="337">
        <v>181</v>
      </c>
      <c r="BC73" s="218">
        <v>2688</v>
      </c>
      <c r="BD73" s="337">
        <v>363</v>
      </c>
      <c r="BE73" s="218">
        <v>3591</v>
      </c>
      <c r="BF73" s="337">
        <v>530</v>
      </c>
      <c r="BG73" s="218">
        <v>4441</v>
      </c>
      <c r="BH73" s="337">
        <v>750</v>
      </c>
      <c r="BI73" s="218">
        <v>5188</v>
      </c>
      <c r="BJ73" s="337">
        <v>945</v>
      </c>
      <c r="BK73" s="218">
        <v>5906</v>
      </c>
      <c r="BL73" s="337">
        <v>1091</v>
      </c>
      <c r="BM73" s="218">
        <v>6736</v>
      </c>
      <c r="BN73" s="337">
        <v>1220</v>
      </c>
      <c r="BO73" s="218">
        <v>7468</v>
      </c>
      <c r="BP73" s="337">
        <v>1362</v>
      </c>
      <c r="BQ73" s="218">
        <v>8259</v>
      </c>
      <c r="BR73" s="337">
        <v>1499</v>
      </c>
      <c r="BS73" s="218">
        <v>9013</v>
      </c>
      <c r="BT73" s="337">
        <v>1601</v>
      </c>
      <c r="BU73" s="218">
        <v>9847</v>
      </c>
      <c r="BV73" s="216">
        <v>1759</v>
      </c>
      <c r="BW73" s="373"/>
    </row>
    <row r="74" spans="1:77" ht="17.25" customHeight="1" x14ac:dyDescent="0.2">
      <c r="A74" s="256">
        <v>71</v>
      </c>
      <c r="B74" s="261" t="s">
        <v>354</v>
      </c>
      <c r="C74" s="136"/>
      <c r="D74" s="137"/>
      <c r="E74" s="136"/>
      <c r="F74" s="137"/>
      <c r="G74" s="130"/>
      <c r="H74" s="259"/>
      <c r="I74" s="130"/>
      <c r="J74" s="259"/>
      <c r="K74" s="130"/>
      <c r="L74" s="259"/>
      <c r="M74" s="130"/>
      <c r="N74" s="259"/>
      <c r="O74" s="130"/>
      <c r="P74" s="259"/>
      <c r="Q74" s="130"/>
      <c r="R74" s="259"/>
      <c r="S74" s="130"/>
      <c r="T74" s="259"/>
      <c r="U74" s="130"/>
      <c r="V74" s="259"/>
      <c r="W74" s="130"/>
      <c r="X74" s="259"/>
      <c r="Y74" s="130"/>
      <c r="Z74" s="259"/>
      <c r="AA74" s="130"/>
      <c r="AB74" s="259"/>
      <c r="AC74" s="130"/>
      <c r="AD74" s="259"/>
      <c r="AE74" s="130"/>
      <c r="AF74" s="259"/>
      <c r="AG74" s="130"/>
      <c r="AH74" s="259"/>
      <c r="AI74" s="130"/>
      <c r="AJ74" s="259"/>
      <c r="AK74" s="130"/>
      <c r="AL74" s="259"/>
      <c r="AM74" s="130"/>
      <c r="AN74" s="259"/>
      <c r="AO74" s="130"/>
      <c r="AP74" s="259"/>
      <c r="AQ74" s="130"/>
      <c r="AR74" s="259"/>
      <c r="AS74" s="130"/>
      <c r="AT74" s="259"/>
      <c r="AU74" s="130"/>
      <c r="AV74" s="259"/>
      <c r="AW74" s="130"/>
      <c r="AX74" s="259"/>
      <c r="AY74" s="130"/>
      <c r="AZ74" s="259"/>
      <c r="BA74" s="218">
        <v>421</v>
      </c>
      <c r="BB74" s="337">
        <v>52</v>
      </c>
      <c r="BC74" s="218">
        <v>798</v>
      </c>
      <c r="BD74" s="337">
        <v>88</v>
      </c>
      <c r="BE74" s="218">
        <v>1037</v>
      </c>
      <c r="BF74" s="337">
        <v>121</v>
      </c>
      <c r="BG74" s="218">
        <v>1294</v>
      </c>
      <c r="BH74" s="337">
        <v>158</v>
      </c>
      <c r="BI74" s="218">
        <v>1561</v>
      </c>
      <c r="BJ74" s="337">
        <v>225</v>
      </c>
      <c r="BK74" s="218">
        <v>1766</v>
      </c>
      <c r="BL74" s="337">
        <v>259</v>
      </c>
      <c r="BM74" s="218">
        <v>1998</v>
      </c>
      <c r="BN74" s="337">
        <v>311</v>
      </c>
      <c r="BO74" s="218">
        <v>2225</v>
      </c>
      <c r="BP74" s="337">
        <v>365</v>
      </c>
      <c r="BQ74" s="218">
        <v>2436</v>
      </c>
      <c r="BR74" s="337">
        <v>409</v>
      </c>
      <c r="BS74" s="218">
        <v>2665</v>
      </c>
      <c r="BT74" s="337">
        <v>445</v>
      </c>
      <c r="BU74" s="218">
        <v>2903</v>
      </c>
      <c r="BV74" s="216">
        <v>498</v>
      </c>
      <c r="BW74" s="373"/>
    </row>
    <row r="75" spans="1:77" ht="17.25" customHeight="1" x14ac:dyDescent="0.2">
      <c r="A75" s="256">
        <v>72</v>
      </c>
      <c r="B75" s="261" t="s">
        <v>355</v>
      </c>
      <c r="C75" s="136"/>
      <c r="D75" s="137"/>
      <c r="E75" s="136"/>
      <c r="F75" s="137"/>
      <c r="G75" s="130"/>
      <c r="H75" s="259"/>
      <c r="I75" s="130"/>
      <c r="J75" s="259"/>
      <c r="K75" s="130"/>
      <c r="L75" s="259"/>
      <c r="M75" s="130"/>
      <c r="N75" s="259"/>
      <c r="O75" s="130"/>
      <c r="P75" s="259"/>
      <c r="Q75" s="130"/>
      <c r="R75" s="259"/>
      <c r="S75" s="130"/>
      <c r="T75" s="259"/>
      <c r="U75" s="130"/>
      <c r="V75" s="259"/>
      <c r="W75" s="130"/>
      <c r="X75" s="259"/>
      <c r="Y75" s="130"/>
      <c r="Z75" s="259"/>
      <c r="AA75" s="130"/>
      <c r="AB75" s="259"/>
      <c r="AC75" s="130"/>
      <c r="AD75" s="259"/>
      <c r="AE75" s="130"/>
      <c r="AF75" s="259"/>
      <c r="AG75" s="130"/>
      <c r="AH75" s="259"/>
      <c r="AI75" s="130"/>
      <c r="AJ75" s="259"/>
      <c r="AK75" s="130"/>
      <c r="AL75" s="259"/>
      <c r="AM75" s="130"/>
      <c r="AN75" s="259"/>
      <c r="AO75" s="130"/>
      <c r="AP75" s="259"/>
      <c r="AQ75" s="130"/>
      <c r="AR75" s="259"/>
      <c r="AS75" s="130"/>
      <c r="AT75" s="259"/>
      <c r="AU75" s="130"/>
      <c r="AV75" s="259"/>
      <c r="AW75" s="130"/>
      <c r="AX75" s="259"/>
      <c r="AY75" s="130"/>
      <c r="AZ75" s="259"/>
      <c r="BA75" s="218">
        <v>313</v>
      </c>
      <c r="BB75" s="337">
        <v>86</v>
      </c>
      <c r="BC75" s="218">
        <v>587</v>
      </c>
      <c r="BD75" s="337">
        <v>166</v>
      </c>
      <c r="BE75" s="218">
        <v>840</v>
      </c>
      <c r="BF75" s="337">
        <v>210</v>
      </c>
      <c r="BG75" s="218">
        <v>1057</v>
      </c>
      <c r="BH75" s="337">
        <v>245</v>
      </c>
      <c r="BI75" s="218">
        <v>1253</v>
      </c>
      <c r="BJ75" s="337">
        <v>329</v>
      </c>
      <c r="BK75" s="218">
        <v>1459</v>
      </c>
      <c r="BL75" s="337">
        <v>380</v>
      </c>
      <c r="BM75" s="218">
        <v>1682</v>
      </c>
      <c r="BN75" s="337">
        <v>418</v>
      </c>
      <c r="BO75" s="218">
        <v>1850</v>
      </c>
      <c r="BP75" s="337">
        <v>466</v>
      </c>
      <c r="BQ75" s="218">
        <v>2017</v>
      </c>
      <c r="BR75" s="337">
        <v>515</v>
      </c>
      <c r="BS75" s="218">
        <v>2203</v>
      </c>
      <c r="BT75" s="337">
        <v>557</v>
      </c>
      <c r="BU75" s="218">
        <v>2388</v>
      </c>
      <c r="BV75" s="216">
        <v>586</v>
      </c>
      <c r="BW75" s="373"/>
    </row>
    <row r="76" spans="1:77" ht="17.25" customHeight="1" x14ac:dyDescent="0.2">
      <c r="A76" s="256">
        <v>73</v>
      </c>
      <c r="B76" s="261" t="s">
        <v>356</v>
      </c>
      <c r="C76" s="136"/>
      <c r="D76" s="137"/>
      <c r="E76" s="136"/>
      <c r="F76" s="137"/>
      <c r="G76" s="130"/>
      <c r="H76" s="259"/>
      <c r="I76" s="130"/>
      <c r="J76" s="259"/>
      <c r="K76" s="130"/>
      <c r="L76" s="259"/>
      <c r="M76" s="130"/>
      <c r="N76" s="259"/>
      <c r="O76" s="130"/>
      <c r="P76" s="259"/>
      <c r="Q76" s="130"/>
      <c r="R76" s="259"/>
      <c r="S76" s="130"/>
      <c r="T76" s="259"/>
      <c r="U76" s="130"/>
      <c r="V76" s="259"/>
      <c r="W76" s="130"/>
      <c r="X76" s="259"/>
      <c r="Y76" s="130"/>
      <c r="Z76" s="259"/>
      <c r="AA76" s="130"/>
      <c r="AB76" s="259"/>
      <c r="AC76" s="130"/>
      <c r="AD76" s="259"/>
      <c r="AE76" s="130"/>
      <c r="AF76" s="259"/>
      <c r="AG76" s="130"/>
      <c r="AH76" s="259"/>
      <c r="AI76" s="130"/>
      <c r="AJ76" s="259"/>
      <c r="AK76" s="130"/>
      <c r="AL76" s="259"/>
      <c r="AM76" s="130"/>
      <c r="AN76" s="259"/>
      <c r="AO76" s="130"/>
      <c r="AP76" s="259"/>
      <c r="AQ76" s="130"/>
      <c r="AR76" s="259"/>
      <c r="AS76" s="130"/>
      <c r="AT76" s="259"/>
      <c r="AU76" s="130"/>
      <c r="AV76" s="259"/>
      <c r="AW76" s="130"/>
      <c r="AX76" s="259"/>
      <c r="AY76" s="130"/>
      <c r="AZ76" s="259"/>
      <c r="BA76" s="218">
        <v>26</v>
      </c>
      <c r="BB76" s="337">
        <v>6</v>
      </c>
      <c r="BC76" s="218">
        <v>42</v>
      </c>
      <c r="BD76" s="337">
        <v>7</v>
      </c>
      <c r="BE76" s="218">
        <v>53</v>
      </c>
      <c r="BF76" s="337">
        <v>8</v>
      </c>
      <c r="BG76" s="218">
        <v>68</v>
      </c>
      <c r="BH76" s="337">
        <v>10</v>
      </c>
      <c r="BI76" s="218">
        <v>81</v>
      </c>
      <c r="BJ76" s="337">
        <v>17</v>
      </c>
      <c r="BK76" s="218">
        <v>99</v>
      </c>
      <c r="BL76" s="337">
        <v>21</v>
      </c>
      <c r="BM76" s="218">
        <v>133</v>
      </c>
      <c r="BN76" s="337">
        <v>25</v>
      </c>
      <c r="BO76" s="218">
        <v>165</v>
      </c>
      <c r="BP76" s="337">
        <v>27</v>
      </c>
      <c r="BQ76" s="218">
        <v>201</v>
      </c>
      <c r="BR76" s="337">
        <v>31</v>
      </c>
      <c r="BS76" s="218">
        <v>225</v>
      </c>
      <c r="BT76" s="337">
        <v>34</v>
      </c>
      <c r="BU76" s="218">
        <v>240</v>
      </c>
      <c r="BV76" s="216">
        <v>37</v>
      </c>
      <c r="BW76" s="373"/>
    </row>
    <row r="77" spans="1:77" ht="30" customHeight="1" x14ac:dyDescent="0.2">
      <c r="A77" s="256">
        <v>74</v>
      </c>
      <c r="B77" s="261" t="s">
        <v>357</v>
      </c>
      <c r="C77" s="136"/>
      <c r="D77" s="137"/>
      <c r="E77" s="136"/>
      <c r="F77" s="137"/>
      <c r="G77" s="130"/>
      <c r="H77" s="259"/>
      <c r="I77" s="130"/>
      <c r="J77" s="259"/>
      <c r="K77" s="130"/>
      <c r="L77" s="259"/>
      <c r="M77" s="130"/>
      <c r="N77" s="259"/>
      <c r="O77" s="130"/>
      <c r="P77" s="259"/>
      <c r="Q77" s="130"/>
      <c r="R77" s="259"/>
      <c r="S77" s="130"/>
      <c r="T77" s="259"/>
      <c r="U77" s="130"/>
      <c r="V77" s="259"/>
      <c r="W77" s="130"/>
      <c r="X77" s="259"/>
      <c r="Y77" s="130"/>
      <c r="Z77" s="259"/>
      <c r="AA77" s="130"/>
      <c r="AB77" s="259"/>
      <c r="AC77" s="130"/>
      <c r="AD77" s="259"/>
      <c r="AE77" s="130"/>
      <c r="AF77" s="259"/>
      <c r="AG77" s="130"/>
      <c r="AH77" s="259"/>
      <c r="AI77" s="130"/>
      <c r="AJ77" s="259"/>
      <c r="AK77" s="130"/>
      <c r="AL77" s="259"/>
      <c r="AM77" s="130"/>
      <c r="AN77" s="259"/>
      <c r="AO77" s="130"/>
      <c r="AP77" s="259"/>
      <c r="AQ77" s="130"/>
      <c r="AR77" s="259"/>
      <c r="AS77" s="130"/>
      <c r="AT77" s="259"/>
      <c r="AU77" s="130"/>
      <c r="AV77" s="259"/>
      <c r="AW77" s="130"/>
      <c r="AX77" s="259"/>
      <c r="AY77" s="130"/>
      <c r="AZ77" s="259"/>
      <c r="BA77" s="218">
        <v>500</v>
      </c>
      <c r="BB77" s="337">
        <v>41</v>
      </c>
      <c r="BC77" s="218">
        <v>802</v>
      </c>
      <c r="BD77" s="337">
        <v>75</v>
      </c>
      <c r="BE77" s="218">
        <v>1108</v>
      </c>
      <c r="BF77" s="337">
        <v>114</v>
      </c>
      <c r="BG77" s="218">
        <v>1419</v>
      </c>
      <c r="BH77" s="337">
        <v>159</v>
      </c>
      <c r="BI77" s="218">
        <v>1706</v>
      </c>
      <c r="BJ77" s="337">
        <v>216</v>
      </c>
      <c r="BK77" s="218">
        <v>2042</v>
      </c>
      <c r="BL77" s="337">
        <v>255</v>
      </c>
      <c r="BM77" s="218">
        <v>2261</v>
      </c>
      <c r="BN77" s="337">
        <v>286</v>
      </c>
      <c r="BO77" s="218">
        <v>2564</v>
      </c>
      <c r="BP77" s="337">
        <v>319</v>
      </c>
      <c r="BQ77" s="218">
        <v>2839</v>
      </c>
      <c r="BR77" s="337">
        <v>368</v>
      </c>
      <c r="BS77" s="218">
        <v>3091</v>
      </c>
      <c r="BT77" s="337">
        <v>419</v>
      </c>
      <c r="BU77" s="218">
        <v>3282</v>
      </c>
      <c r="BV77" s="216">
        <v>460</v>
      </c>
      <c r="BW77" s="373"/>
    </row>
    <row r="78" spans="1:77" ht="17.25" customHeight="1" x14ac:dyDescent="0.2">
      <c r="A78" s="256">
        <v>75</v>
      </c>
      <c r="B78" s="261" t="s">
        <v>358</v>
      </c>
      <c r="C78" s="136"/>
      <c r="D78" s="137"/>
      <c r="E78" s="136"/>
      <c r="F78" s="137"/>
      <c r="G78" s="130"/>
      <c r="H78" s="259"/>
      <c r="I78" s="130"/>
      <c r="J78" s="259"/>
      <c r="K78" s="130"/>
      <c r="L78" s="259"/>
      <c r="M78" s="130"/>
      <c r="N78" s="259"/>
      <c r="O78" s="130"/>
      <c r="P78" s="259"/>
      <c r="Q78" s="130"/>
      <c r="R78" s="259"/>
      <c r="S78" s="130"/>
      <c r="T78" s="259"/>
      <c r="U78" s="130"/>
      <c r="V78" s="259"/>
      <c r="W78" s="130"/>
      <c r="X78" s="259"/>
      <c r="Y78" s="130"/>
      <c r="Z78" s="259"/>
      <c r="AA78" s="130"/>
      <c r="AB78" s="259"/>
      <c r="AC78" s="130"/>
      <c r="AD78" s="259"/>
      <c r="AE78" s="130"/>
      <c r="AF78" s="259"/>
      <c r="AG78" s="130"/>
      <c r="AH78" s="259"/>
      <c r="AI78" s="130"/>
      <c r="AJ78" s="259"/>
      <c r="AK78" s="130"/>
      <c r="AL78" s="259"/>
      <c r="AM78" s="130"/>
      <c r="AN78" s="259"/>
      <c r="AO78" s="130"/>
      <c r="AP78" s="259"/>
      <c r="AQ78" s="130"/>
      <c r="AR78" s="259"/>
      <c r="AS78" s="130"/>
      <c r="AT78" s="259"/>
      <c r="AU78" s="130"/>
      <c r="AV78" s="259"/>
      <c r="AW78" s="130"/>
      <c r="AX78" s="259"/>
      <c r="AY78" s="130"/>
      <c r="AZ78" s="259"/>
      <c r="BA78" s="218">
        <v>3778</v>
      </c>
      <c r="BB78" s="337">
        <v>3456</v>
      </c>
      <c r="BC78" s="218">
        <v>6526</v>
      </c>
      <c r="BD78" s="337">
        <v>4549</v>
      </c>
      <c r="BE78" s="218">
        <v>7699</v>
      </c>
      <c r="BF78" s="337">
        <v>5322</v>
      </c>
      <c r="BG78" s="218">
        <v>8735</v>
      </c>
      <c r="BH78" s="337">
        <v>7090</v>
      </c>
      <c r="BI78" s="218">
        <v>9529</v>
      </c>
      <c r="BJ78" s="337">
        <v>8622</v>
      </c>
      <c r="BK78" s="218">
        <v>10223</v>
      </c>
      <c r="BL78" s="337">
        <v>9489</v>
      </c>
      <c r="BM78" s="218">
        <v>10965</v>
      </c>
      <c r="BN78" s="337">
        <v>10206</v>
      </c>
      <c r="BO78" s="218">
        <v>11635</v>
      </c>
      <c r="BP78" s="337">
        <v>11004</v>
      </c>
      <c r="BQ78" s="218">
        <v>12258</v>
      </c>
      <c r="BR78" s="337">
        <v>11851</v>
      </c>
      <c r="BS78" s="218">
        <v>12850</v>
      </c>
      <c r="BT78" s="337">
        <v>12566</v>
      </c>
      <c r="BU78" s="218">
        <v>13447</v>
      </c>
      <c r="BV78" s="216">
        <v>13408</v>
      </c>
      <c r="BW78" s="373"/>
    </row>
    <row r="79" spans="1:77" ht="17.25" customHeight="1" x14ac:dyDescent="0.2">
      <c r="A79" s="256">
        <v>76</v>
      </c>
      <c r="B79" s="261" t="s">
        <v>359</v>
      </c>
      <c r="C79" s="136"/>
      <c r="D79" s="137"/>
      <c r="E79" s="136"/>
      <c r="F79" s="137"/>
      <c r="G79" s="130"/>
      <c r="H79" s="259"/>
      <c r="I79" s="130"/>
      <c r="J79" s="259"/>
      <c r="K79" s="130"/>
      <c r="L79" s="259"/>
      <c r="M79" s="130"/>
      <c r="N79" s="259"/>
      <c r="O79" s="130"/>
      <c r="P79" s="259"/>
      <c r="Q79" s="130"/>
      <c r="R79" s="259"/>
      <c r="S79" s="130"/>
      <c r="T79" s="259"/>
      <c r="U79" s="130"/>
      <c r="V79" s="259"/>
      <c r="W79" s="130"/>
      <c r="X79" s="259"/>
      <c r="Y79" s="130"/>
      <c r="Z79" s="259"/>
      <c r="AA79" s="130"/>
      <c r="AB79" s="259"/>
      <c r="AC79" s="130"/>
      <c r="AD79" s="259"/>
      <c r="AE79" s="130"/>
      <c r="AF79" s="259"/>
      <c r="AG79" s="130"/>
      <c r="AH79" s="259"/>
      <c r="AI79" s="130"/>
      <c r="AJ79" s="259"/>
      <c r="AK79" s="130"/>
      <c r="AL79" s="259"/>
      <c r="AM79" s="130"/>
      <c r="AN79" s="259"/>
      <c r="AO79" s="130"/>
      <c r="AP79" s="259"/>
      <c r="AQ79" s="130"/>
      <c r="AR79" s="259"/>
      <c r="AS79" s="130"/>
      <c r="AT79" s="259"/>
      <c r="AU79" s="130"/>
      <c r="AV79" s="259"/>
      <c r="AW79" s="130"/>
      <c r="AX79" s="259"/>
      <c r="AY79" s="130"/>
      <c r="AZ79" s="259"/>
      <c r="BA79" s="218">
        <v>40750</v>
      </c>
      <c r="BB79" s="337">
        <v>7157</v>
      </c>
      <c r="BC79" s="218">
        <v>81276</v>
      </c>
      <c r="BD79" s="337">
        <v>13051</v>
      </c>
      <c r="BE79" s="218">
        <v>117785</v>
      </c>
      <c r="BF79" s="337">
        <v>17018</v>
      </c>
      <c r="BG79" s="218">
        <v>147073</v>
      </c>
      <c r="BH79" s="337">
        <v>25142</v>
      </c>
      <c r="BI79" s="218">
        <v>169914</v>
      </c>
      <c r="BJ79" s="337">
        <v>31810</v>
      </c>
      <c r="BK79" s="218">
        <v>189530</v>
      </c>
      <c r="BL79" s="337">
        <v>36027</v>
      </c>
      <c r="BM79" s="218">
        <v>212807</v>
      </c>
      <c r="BN79" s="337">
        <v>40500</v>
      </c>
      <c r="BO79" s="218">
        <v>232778</v>
      </c>
      <c r="BP79" s="337">
        <v>44879</v>
      </c>
      <c r="BQ79" s="218">
        <v>253006</v>
      </c>
      <c r="BR79" s="337">
        <v>49110</v>
      </c>
      <c r="BS79" s="218">
        <v>272906</v>
      </c>
      <c r="BT79" s="337">
        <v>52942</v>
      </c>
      <c r="BU79" s="218">
        <v>293760</v>
      </c>
      <c r="BV79" s="216">
        <v>57067</v>
      </c>
      <c r="BW79" s="373"/>
    </row>
    <row r="80" spans="1:77" ht="17.25" customHeight="1" x14ac:dyDescent="0.2">
      <c r="A80" s="256">
        <v>77</v>
      </c>
      <c r="B80" s="261" t="s">
        <v>360</v>
      </c>
      <c r="C80" s="136"/>
      <c r="D80" s="137"/>
      <c r="E80" s="136"/>
      <c r="F80" s="137"/>
      <c r="G80" s="130"/>
      <c r="H80" s="259"/>
      <c r="I80" s="130"/>
      <c r="J80" s="259"/>
      <c r="K80" s="130"/>
      <c r="L80" s="259"/>
      <c r="M80" s="130"/>
      <c r="N80" s="259"/>
      <c r="O80" s="130"/>
      <c r="P80" s="259"/>
      <c r="Q80" s="130"/>
      <c r="R80" s="259"/>
      <c r="S80" s="130"/>
      <c r="T80" s="259"/>
      <c r="U80" s="130"/>
      <c r="V80" s="259"/>
      <c r="W80" s="130"/>
      <c r="X80" s="259"/>
      <c r="Y80" s="130"/>
      <c r="Z80" s="259"/>
      <c r="AA80" s="130"/>
      <c r="AB80" s="259"/>
      <c r="AC80" s="130"/>
      <c r="AD80" s="259"/>
      <c r="AE80" s="130"/>
      <c r="AF80" s="259"/>
      <c r="AG80" s="130"/>
      <c r="AH80" s="259"/>
      <c r="AI80" s="130"/>
      <c r="AJ80" s="259"/>
      <c r="AK80" s="130"/>
      <c r="AL80" s="259"/>
      <c r="AM80" s="130"/>
      <c r="AN80" s="259"/>
      <c r="AO80" s="130"/>
      <c r="AP80" s="259"/>
      <c r="AQ80" s="130"/>
      <c r="AR80" s="259"/>
      <c r="AS80" s="130"/>
      <c r="AT80" s="259"/>
      <c r="AU80" s="130"/>
      <c r="AV80" s="259"/>
      <c r="AW80" s="130"/>
      <c r="AX80" s="259"/>
      <c r="AY80" s="130"/>
      <c r="AZ80" s="259"/>
      <c r="BA80" s="218"/>
      <c r="BB80" s="337">
        <v>5</v>
      </c>
      <c r="BC80" s="218">
        <v>0</v>
      </c>
      <c r="BD80" s="337">
        <v>11</v>
      </c>
      <c r="BE80" s="218">
        <v>23</v>
      </c>
      <c r="BF80" s="337">
        <v>12</v>
      </c>
      <c r="BG80" s="218">
        <v>37</v>
      </c>
      <c r="BH80" s="337">
        <v>15</v>
      </c>
      <c r="BI80" s="218">
        <v>52</v>
      </c>
      <c r="BJ80" s="337">
        <v>24</v>
      </c>
      <c r="BK80" s="218">
        <v>70</v>
      </c>
      <c r="BL80" s="337">
        <v>29</v>
      </c>
      <c r="BM80" s="218">
        <v>94</v>
      </c>
      <c r="BN80" s="337">
        <v>38</v>
      </c>
      <c r="BO80" s="218">
        <v>106</v>
      </c>
      <c r="BP80" s="337">
        <v>50</v>
      </c>
      <c r="BQ80" s="218">
        <v>128</v>
      </c>
      <c r="BR80" s="337">
        <v>57</v>
      </c>
      <c r="BS80" s="218">
        <v>152</v>
      </c>
      <c r="BT80" s="337">
        <v>67</v>
      </c>
      <c r="BU80" s="218">
        <v>174</v>
      </c>
      <c r="BV80" s="216">
        <v>77</v>
      </c>
      <c r="BW80" s="373"/>
    </row>
    <row r="81" spans="1:75" ht="17.25" customHeight="1" x14ac:dyDescent="0.2">
      <c r="A81" s="256">
        <v>78</v>
      </c>
      <c r="B81" s="261" t="s">
        <v>361</v>
      </c>
      <c r="C81" s="136"/>
      <c r="D81" s="137"/>
      <c r="E81" s="136"/>
      <c r="F81" s="137"/>
      <c r="G81" s="130"/>
      <c r="H81" s="259"/>
      <c r="I81" s="130"/>
      <c r="J81" s="259"/>
      <c r="K81" s="130"/>
      <c r="L81" s="259"/>
      <c r="M81" s="130"/>
      <c r="N81" s="259"/>
      <c r="O81" s="130"/>
      <c r="P81" s="259"/>
      <c r="Q81" s="130"/>
      <c r="R81" s="259"/>
      <c r="S81" s="130"/>
      <c r="T81" s="259"/>
      <c r="U81" s="130"/>
      <c r="V81" s="259"/>
      <c r="W81" s="130"/>
      <c r="X81" s="259"/>
      <c r="Y81" s="130"/>
      <c r="Z81" s="259"/>
      <c r="AA81" s="130"/>
      <c r="AB81" s="259"/>
      <c r="AC81" s="130"/>
      <c r="AD81" s="259"/>
      <c r="AE81" s="130"/>
      <c r="AF81" s="259"/>
      <c r="AG81" s="130"/>
      <c r="AH81" s="259"/>
      <c r="AI81" s="130"/>
      <c r="AJ81" s="259"/>
      <c r="AK81" s="130"/>
      <c r="AL81" s="259"/>
      <c r="AM81" s="130"/>
      <c r="AN81" s="259"/>
      <c r="AO81" s="130"/>
      <c r="AP81" s="259"/>
      <c r="AQ81" s="130"/>
      <c r="AR81" s="259"/>
      <c r="AS81" s="130"/>
      <c r="AT81" s="259"/>
      <c r="AU81" s="130"/>
      <c r="AV81" s="259"/>
      <c r="AW81" s="130"/>
      <c r="AX81" s="259"/>
      <c r="AY81" s="130"/>
      <c r="AZ81" s="259"/>
      <c r="BA81" s="218">
        <v>1955</v>
      </c>
      <c r="BB81" s="337">
        <v>622</v>
      </c>
      <c r="BC81" s="218">
        <v>3365</v>
      </c>
      <c r="BD81" s="337">
        <v>929</v>
      </c>
      <c r="BE81" s="218">
        <v>4017</v>
      </c>
      <c r="BF81" s="337">
        <v>1113</v>
      </c>
      <c r="BG81" s="218">
        <v>4528</v>
      </c>
      <c r="BH81" s="337">
        <v>1382</v>
      </c>
      <c r="BI81" s="218">
        <v>4943</v>
      </c>
      <c r="BJ81" s="337">
        <v>1610</v>
      </c>
      <c r="BK81" s="218">
        <v>5290</v>
      </c>
      <c r="BL81" s="337">
        <v>1737</v>
      </c>
      <c r="BM81" s="218">
        <v>5676</v>
      </c>
      <c r="BN81" s="337">
        <v>1863</v>
      </c>
      <c r="BO81" s="218">
        <v>5959</v>
      </c>
      <c r="BP81" s="337">
        <v>1982</v>
      </c>
      <c r="BQ81" s="218">
        <v>6329</v>
      </c>
      <c r="BR81" s="337">
        <v>2104</v>
      </c>
      <c r="BS81" s="218">
        <v>6668</v>
      </c>
      <c r="BT81" s="337">
        <v>2233</v>
      </c>
      <c r="BU81" s="218">
        <v>6988</v>
      </c>
      <c r="BV81" s="216">
        <v>2371</v>
      </c>
      <c r="BW81" s="373"/>
    </row>
    <row r="82" spans="1:75" ht="28.5" customHeight="1" x14ac:dyDescent="0.2">
      <c r="A82" s="256">
        <v>79</v>
      </c>
      <c r="B82" s="261" t="s">
        <v>362</v>
      </c>
      <c r="C82" s="136"/>
      <c r="D82" s="137"/>
      <c r="E82" s="136"/>
      <c r="F82" s="137"/>
      <c r="G82" s="130"/>
      <c r="H82" s="259"/>
      <c r="I82" s="130"/>
      <c r="J82" s="259"/>
      <c r="K82" s="130"/>
      <c r="L82" s="259"/>
      <c r="M82" s="130"/>
      <c r="N82" s="259"/>
      <c r="O82" s="130"/>
      <c r="P82" s="259"/>
      <c r="Q82" s="130"/>
      <c r="R82" s="259"/>
      <c r="S82" s="130"/>
      <c r="T82" s="259"/>
      <c r="U82" s="130"/>
      <c r="V82" s="259"/>
      <c r="W82" s="130"/>
      <c r="X82" s="259"/>
      <c r="Y82" s="130"/>
      <c r="Z82" s="259"/>
      <c r="AA82" s="130"/>
      <c r="AB82" s="259"/>
      <c r="AC82" s="130"/>
      <c r="AD82" s="259"/>
      <c r="AE82" s="130"/>
      <c r="AF82" s="259"/>
      <c r="AG82" s="130"/>
      <c r="AH82" s="259"/>
      <c r="AI82" s="130"/>
      <c r="AJ82" s="259"/>
      <c r="AK82" s="130"/>
      <c r="AL82" s="259"/>
      <c r="AM82" s="130"/>
      <c r="AN82" s="259"/>
      <c r="AO82" s="130"/>
      <c r="AP82" s="259"/>
      <c r="AQ82" s="130"/>
      <c r="AR82" s="259"/>
      <c r="AS82" s="130"/>
      <c r="AT82" s="259"/>
      <c r="AU82" s="130"/>
      <c r="AV82" s="259"/>
      <c r="AW82" s="130"/>
      <c r="AX82" s="259"/>
      <c r="AY82" s="130"/>
      <c r="AZ82" s="259"/>
      <c r="BA82" s="218">
        <v>509</v>
      </c>
      <c r="BB82" s="337">
        <v>47</v>
      </c>
      <c r="BC82" s="218">
        <v>1082</v>
      </c>
      <c r="BD82" s="337">
        <v>71</v>
      </c>
      <c r="BE82" s="218">
        <v>1210</v>
      </c>
      <c r="BF82" s="337">
        <v>90</v>
      </c>
      <c r="BG82" s="218">
        <v>1424</v>
      </c>
      <c r="BH82" s="337">
        <v>108</v>
      </c>
      <c r="BI82" s="218">
        <v>1653</v>
      </c>
      <c r="BJ82" s="337">
        <v>142</v>
      </c>
      <c r="BK82" s="218">
        <v>1716</v>
      </c>
      <c r="BL82" s="337">
        <v>167</v>
      </c>
      <c r="BM82" s="218">
        <v>1874</v>
      </c>
      <c r="BN82" s="337">
        <v>186</v>
      </c>
      <c r="BO82" s="218">
        <v>2005</v>
      </c>
      <c r="BP82" s="337">
        <v>206</v>
      </c>
      <c r="BQ82" s="218">
        <v>2150</v>
      </c>
      <c r="BR82" s="337">
        <v>221</v>
      </c>
      <c r="BS82" s="218">
        <v>2309</v>
      </c>
      <c r="BT82" s="337">
        <v>253</v>
      </c>
      <c r="BU82" s="218">
        <v>2430</v>
      </c>
      <c r="BV82" s="216">
        <v>273</v>
      </c>
      <c r="BW82" s="373"/>
    </row>
    <row r="83" spans="1:75" ht="17.25" customHeight="1" x14ac:dyDescent="0.2">
      <c r="A83" s="256">
        <v>80</v>
      </c>
      <c r="B83" s="261" t="s">
        <v>363</v>
      </c>
      <c r="C83" s="136"/>
      <c r="D83" s="137"/>
      <c r="E83" s="136"/>
      <c r="F83" s="137"/>
      <c r="G83" s="130"/>
      <c r="H83" s="259"/>
      <c r="I83" s="130"/>
      <c r="J83" s="259"/>
      <c r="K83" s="130"/>
      <c r="L83" s="259"/>
      <c r="M83" s="130"/>
      <c r="N83" s="259"/>
      <c r="O83" s="130"/>
      <c r="P83" s="259"/>
      <c r="Q83" s="130"/>
      <c r="R83" s="259"/>
      <c r="S83" s="130"/>
      <c r="T83" s="259"/>
      <c r="U83" s="130"/>
      <c r="V83" s="259"/>
      <c r="W83" s="130"/>
      <c r="X83" s="259"/>
      <c r="Y83" s="130"/>
      <c r="Z83" s="259"/>
      <c r="AA83" s="130"/>
      <c r="AB83" s="259"/>
      <c r="AC83" s="130"/>
      <c r="AD83" s="259"/>
      <c r="AE83" s="130"/>
      <c r="AF83" s="259"/>
      <c r="AG83" s="130"/>
      <c r="AH83" s="259"/>
      <c r="AI83" s="130"/>
      <c r="AJ83" s="259"/>
      <c r="AK83" s="130"/>
      <c r="AL83" s="259"/>
      <c r="AM83" s="130"/>
      <c r="AN83" s="259"/>
      <c r="AO83" s="130"/>
      <c r="AP83" s="259"/>
      <c r="AQ83" s="130"/>
      <c r="AR83" s="259"/>
      <c r="AS83" s="130"/>
      <c r="AT83" s="259"/>
      <c r="AU83" s="130"/>
      <c r="AV83" s="259"/>
      <c r="AW83" s="130"/>
      <c r="AX83" s="259"/>
      <c r="AY83" s="130"/>
      <c r="AZ83" s="259"/>
      <c r="BA83" s="130">
        <v>1731</v>
      </c>
      <c r="BB83" s="259">
        <v>652</v>
      </c>
      <c r="BC83" s="130">
        <v>4241</v>
      </c>
      <c r="BD83" s="259">
        <v>1423</v>
      </c>
      <c r="BE83" s="130">
        <v>7348</v>
      </c>
      <c r="BF83" s="259">
        <v>2184</v>
      </c>
      <c r="BG83" s="130">
        <v>11065</v>
      </c>
      <c r="BH83" s="259">
        <v>4038</v>
      </c>
      <c r="BI83" s="130">
        <v>15765</v>
      </c>
      <c r="BJ83" s="259">
        <v>5688</v>
      </c>
      <c r="BK83" s="130">
        <v>20492</v>
      </c>
      <c r="BL83" s="259">
        <v>7141</v>
      </c>
      <c r="BM83" s="130">
        <v>25183</v>
      </c>
      <c r="BN83" s="259">
        <v>8419</v>
      </c>
      <c r="BO83" s="130">
        <v>30288</v>
      </c>
      <c r="BP83" s="259">
        <v>9884</v>
      </c>
      <c r="BQ83" s="130">
        <v>36162</v>
      </c>
      <c r="BR83" s="259">
        <v>11376</v>
      </c>
      <c r="BS83" s="130">
        <v>42071</v>
      </c>
      <c r="BT83" s="259">
        <v>12990</v>
      </c>
      <c r="BU83" s="218">
        <v>47565</v>
      </c>
      <c r="BV83" s="216">
        <v>14595</v>
      </c>
      <c r="BW83" s="373"/>
    </row>
    <row r="84" spans="1:75" ht="17.25" customHeight="1" x14ac:dyDescent="0.2">
      <c r="A84" s="260">
        <v>0</v>
      </c>
      <c r="B84" s="261" t="s">
        <v>160</v>
      </c>
      <c r="C84" s="136"/>
      <c r="D84" s="137"/>
      <c r="E84" s="136"/>
      <c r="F84" s="137"/>
      <c r="G84" s="130"/>
      <c r="H84" s="259"/>
      <c r="I84" s="130"/>
      <c r="J84" s="259"/>
      <c r="K84" s="130"/>
      <c r="L84" s="259"/>
      <c r="M84" s="130"/>
      <c r="N84" s="259"/>
      <c r="O84" s="130"/>
      <c r="P84" s="259"/>
      <c r="Q84" s="130"/>
      <c r="R84" s="259"/>
      <c r="S84" s="130"/>
      <c r="T84" s="259"/>
      <c r="U84" s="130"/>
      <c r="V84" s="259"/>
      <c r="W84" s="130"/>
      <c r="X84" s="259"/>
      <c r="Y84" s="130"/>
      <c r="Z84" s="259"/>
      <c r="AA84" s="130"/>
      <c r="AB84" s="259"/>
      <c r="AC84" s="130"/>
      <c r="AD84" s="259">
        <v>10</v>
      </c>
      <c r="AE84" s="130"/>
      <c r="AF84" s="259">
        <v>10</v>
      </c>
      <c r="AG84" s="130"/>
      <c r="AH84" s="259">
        <v>10</v>
      </c>
      <c r="AI84" s="130"/>
      <c r="AJ84" s="259">
        <v>11</v>
      </c>
      <c r="AK84" s="130"/>
      <c r="AL84" s="259">
        <v>11</v>
      </c>
      <c r="AM84" s="130"/>
      <c r="AN84" s="259"/>
      <c r="AO84" s="130"/>
      <c r="AP84" s="259"/>
      <c r="AQ84" s="130"/>
      <c r="AR84" s="259">
        <v>12</v>
      </c>
      <c r="AS84" s="130"/>
      <c r="AT84" s="259"/>
      <c r="AU84" s="130"/>
      <c r="AV84" s="259"/>
      <c r="AW84" s="130"/>
      <c r="AX84" s="259"/>
      <c r="AY84" s="130"/>
      <c r="AZ84" s="259"/>
      <c r="BA84" s="130"/>
      <c r="BB84" s="259"/>
      <c r="BC84" s="130"/>
      <c r="BD84" s="259"/>
      <c r="BE84" s="130"/>
      <c r="BF84" s="259"/>
      <c r="BG84" s="130"/>
      <c r="BH84" s="259"/>
      <c r="BI84" s="130"/>
      <c r="BJ84" s="259"/>
      <c r="BK84" s="130"/>
      <c r="BL84" s="259"/>
      <c r="BM84" s="130"/>
      <c r="BN84" s="259"/>
      <c r="BO84" s="130"/>
      <c r="BP84" s="259"/>
      <c r="BQ84" s="130"/>
      <c r="BR84" s="259"/>
      <c r="BS84" s="130"/>
      <c r="BT84" s="259"/>
      <c r="BU84" s="218"/>
      <c r="BV84" s="216"/>
      <c r="BW84" s="373"/>
    </row>
    <row r="85" spans="1:75" ht="13.5" thickBot="1" x14ac:dyDescent="0.25">
      <c r="B85" s="262" t="s">
        <v>62</v>
      </c>
      <c r="C85" s="148">
        <f>SUM(C4:C84)</f>
        <v>1322618</v>
      </c>
      <c r="D85" s="149">
        <f t="shared" ref="D85:AF85" si="0">SUM(D4:D84)</f>
        <v>47555</v>
      </c>
      <c r="E85" s="148">
        <f t="shared" si="0"/>
        <v>1938014</v>
      </c>
      <c r="F85" s="149">
        <f t="shared" si="0"/>
        <v>83835</v>
      </c>
      <c r="G85" s="263">
        <f t="shared" si="0"/>
        <v>2660981</v>
      </c>
      <c r="H85" s="264">
        <f t="shared" si="0"/>
        <v>137341</v>
      </c>
      <c r="I85" s="263">
        <f t="shared" si="0"/>
        <v>3376439</v>
      </c>
      <c r="J85" s="264">
        <f t="shared" si="0"/>
        <v>180877</v>
      </c>
      <c r="K85" s="263">
        <f t="shared" si="0"/>
        <v>4352859</v>
      </c>
      <c r="L85" s="264">
        <f t="shared" si="0"/>
        <v>233047</v>
      </c>
      <c r="M85" s="263">
        <f t="shared" si="0"/>
        <v>5419604</v>
      </c>
      <c r="N85" s="264">
        <f t="shared" si="0"/>
        <v>278511</v>
      </c>
      <c r="O85" s="263">
        <f t="shared" si="0"/>
        <v>6565041</v>
      </c>
      <c r="P85" s="264">
        <f t="shared" si="0"/>
        <v>356997</v>
      </c>
      <c r="Q85" s="263">
        <f t="shared" si="0"/>
        <v>7010741</v>
      </c>
      <c r="R85" s="264">
        <f t="shared" si="0"/>
        <v>381991</v>
      </c>
      <c r="S85" s="263">
        <f t="shared" si="0"/>
        <v>7581548</v>
      </c>
      <c r="T85" s="264">
        <f t="shared" si="0"/>
        <v>410271</v>
      </c>
      <c r="U85" s="263">
        <f t="shared" si="0"/>
        <v>8098702</v>
      </c>
      <c r="V85" s="264">
        <f t="shared" si="0"/>
        <v>442068</v>
      </c>
      <c r="W85" s="263">
        <f t="shared" si="0"/>
        <v>8730861</v>
      </c>
      <c r="X85" s="264">
        <f t="shared" si="0"/>
        <v>467506</v>
      </c>
      <c r="Y85" s="263">
        <f t="shared" si="0"/>
        <v>9021296</v>
      </c>
      <c r="Z85" s="264">
        <f t="shared" si="0"/>
        <v>494507</v>
      </c>
      <c r="AA85" s="263">
        <f t="shared" si="0"/>
        <v>9530039</v>
      </c>
      <c r="AB85" s="264">
        <f t="shared" si="0"/>
        <v>523021</v>
      </c>
      <c r="AC85" s="263">
        <f t="shared" si="0"/>
        <v>10132809</v>
      </c>
      <c r="AD85" s="264">
        <f t="shared" si="0"/>
        <v>559508</v>
      </c>
      <c r="AE85" s="263">
        <f t="shared" si="0"/>
        <v>10714829</v>
      </c>
      <c r="AF85" s="264">
        <f t="shared" si="0"/>
        <v>592316</v>
      </c>
      <c r="AG85" s="263">
        <f t="shared" ref="AG85:AN85" si="1">SUM(AG4:AG84)</f>
        <v>11245566</v>
      </c>
      <c r="AH85" s="264">
        <f t="shared" si="1"/>
        <v>618527</v>
      </c>
      <c r="AI85" s="263">
        <f t="shared" si="1"/>
        <v>12050719</v>
      </c>
      <c r="AJ85" s="264">
        <f t="shared" si="1"/>
        <v>655858</v>
      </c>
      <c r="AK85" s="263">
        <f t="shared" si="1"/>
        <v>12739775</v>
      </c>
      <c r="AL85" s="264">
        <f t="shared" si="1"/>
        <v>688495</v>
      </c>
      <c r="AM85" s="263">
        <f t="shared" si="1"/>
        <v>13397743</v>
      </c>
      <c r="AN85" s="264">
        <f t="shared" si="1"/>
        <v>719268</v>
      </c>
      <c r="AO85" s="263">
        <f t="shared" ref="AO85:BF85" si="2">SUM(AO4:AO84)</f>
        <v>14042477</v>
      </c>
      <c r="AP85" s="264">
        <f t="shared" si="2"/>
        <v>749394</v>
      </c>
      <c r="AQ85" s="263">
        <f t="shared" si="2"/>
        <v>14795568</v>
      </c>
      <c r="AR85" s="264">
        <f t="shared" si="2"/>
        <v>782424</v>
      </c>
      <c r="AS85" s="263">
        <f t="shared" si="2"/>
        <v>15306839</v>
      </c>
      <c r="AT85" s="264">
        <f t="shared" si="2"/>
        <v>812700</v>
      </c>
      <c r="AU85" s="263">
        <f t="shared" si="2"/>
        <v>16175703</v>
      </c>
      <c r="AV85" s="264">
        <f t="shared" si="2"/>
        <v>841055</v>
      </c>
      <c r="AW85" s="263">
        <f t="shared" si="2"/>
        <v>16812121</v>
      </c>
      <c r="AX85" s="264">
        <f t="shared" si="2"/>
        <v>867355</v>
      </c>
      <c r="AY85" s="263">
        <f t="shared" si="2"/>
        <v>17605304</v>
      </c>
      <c r="AZ85" s="264">
        <f t="shared" si="2"/>
        <v>900799</v>
      </c>
      <c r="BA85" s="263">
        <f t="shared" si="2"/>
        <v>18406605</v>
      </c>
      <c r="BB85" s="264">
        <f t="shared" si="2"/>
        <v>949956</v>
      </c>
      <c r="BC85" s="263">
        <f t="shared" si="2"/>
        <v>19135122</v>
      </c>
      <c r="BD85" s="264">
        <f t="shared" si="2"/>
        <v>991263</v>
      </c>
      <c r="BE85" s="263">
        <f t="shared" si="2"/>
        <v>19867885</v>
      </c>
      <c r="BF85" s="264">
        <f t="shared" si="2"/>
        <v>1026061</v>
      </c>
      <c r="BG85" s="263">
        <f>SUM(BG4:BG84)</f>
        <v>20699251</v>
      </c>
      <c r="BH85" s="264">
        <f t="shared" ref="BH85" si="3">SUM(BH4:BH84)</f>
        <v>1102944</v>
      </c>
      <c r="BI85" s="263">
        <f t="shared" ref="BI85:BN85" si="4">SUM(BI4:BI84)</f>
        <v>21499841</v>
      </c>
      <c r="BJ85" s="264">
        <f t="shared" si="4"/>
        <v>1178528</v>
      </c>
      <c r="BK85" s="263">
        <f t="shared" si="4"/>
        <v>22218828</v>
      </c>
      <c r="BL85" s="264">
        <f t="shared" si="4"/>
        <v>1225646</v>
      </c>
      <c r="BM85" s="263">
        <f t="shared" si="4"/>
        <v>22974962</v>
      </c>
      <c r="BN85" s="264">
        <f t="shared" si="4"/>
        <v>1271030</v>
      </c>
      <c r="BO85" s="263">
        <f t="shared" ref="BO85:BP85" si="5">SUM(BO4:BO84)</f>
        <v>23759847</v>
      </c>
      <c r="BP85" s="264">
        <f t="shared" si="5"/>
        <v>1327707</v>
      </c>
      <c r="BQ85" s="263">
        <f t="shared" ref="BQ85:BR85" si="6">SUM(BQ4:BQ84)</f>
        <v>24568548</v>
      </c>
      <c r="BR85" s="264">
        <f t="shared" si="6"/>
        <v>1387788</v>
      </c>
      <c r="BS85" s="263">
        <f t="shared" ref="BS85:BV85" si="7">SUM(BS4:BS84)</f>
        <v>25314952</v>
      </c>
      <c r="BT85" s="264">
        <f t="shared" si="7"/>
        <v>1442276</v>
      </c>
      <c r="BU85" s="263">
        <f t="shared" si="7"/>
        <v>26011485</v>
      </c>
      <c r="BV85" s="264">
        <f t="shared" si="7"/>
        <v>1493841</v>
      </c>
      <c r="BW85" s="373"/>
    </row>
    <row r="86" spans="1:75" x14ac:dyDescent="0.2">
      <c r="B86" s="122" t="s">
        <v>56</v>
      </c>
      <c r="E86" s="189"/>
      <c r="F86" s="189"/>
      <c r="I86" s="189"/>
      <c r="J86" s="189"/>
      <c r="M86" s="189"/>
      <c r="N86" s="189"/>
      <c r="Q86" s="189"/>
      <c r="S86" s="189"/>
      <c r="T86" s="189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BW86" s="373"/>
    </row>
    <row r="87" spans="1:75" x14ac:dyDescent="0.2">
      <c r="B87" s="119" t="s">
        <v>54</v>
      </c>
      <c r="BT87" s="189"/>
      <c r="BU87" s="189"/>
      <c r="BV87" s="189"/>
      <c r="BW87" s="373"/>
    </row>
    <row r="88" spans="1:75" x14ac:dyDescent="0.2">
      <c r="B88" s="119" t="s">
        <v>64</v>
      </c>
      <c r="AI88" s="265"/>
      <c r="AK88" s="265"/>
      <c r="BO88" s="189"/>
      <c r="BW88" s="373"/>
    </row>
    <row r="89" spans="1:75" x14ac:dyDescent="0.2">
      <c r="B89" s="122" t="s">
        <v>165</v>
      </c>
      <c r="BW89" s="373"/>
    </row>
    <row r="90" spans="1:75" ht="25.5" x14ac:dyDescent="0.2">
      <c r="B90" s="122" t="s">
        <v>399</v>
      </c>
      <c r="BW90" s="373"/>
    </row>
    <row r="91" spans="1:75" ht="25.5" x14ac:dyDescent="0.2">
      <c r="B91" s="122" t="s">
        <v>373</v>
      </c>
      <c r="BW91" s="373"/>
    </row>
    <row r="92" spans="1:75" ht="51" x14ac:dyDescent="0.2">
      <c r="B92" s="321" t="s">
        <v>348</v>
      </c>
      <c r="C92" s="321"/>
      <c r="D92" s="321"/>
      <c r="E92" s="320"/>
      <c r="BW92" s="373"/>
    </row>
    <row r="93" spans="1:75" x14ac:dyDescent="0.2">
      <c r="B93" s="321"/>
      <c r="C93" s="321"/>
      <c r="D93" s="321"/>
      <c r="E93" s="320"/>
    </row>
    <row r="94" spans="1:75" x14ac:dyDescent="0.2">
      <c r="B94" s="320" t="s">
        <v>352</v>
      </c>
      <c r="C94" s="320"/>
      <c r="D94" s="320"/>
      <c r="E94" s="320"/>
    </row>
  </sheetData>
  <mergeCells count="40">
    <mergeCell ref="BG1:BH1"/>
    <mergeCell ref="AK1:AL1"/>
    <mergeCell ref="AM1:AN1"/>
    <mergeCell ref="AO1:AP1"/>
    <mergeCell ref="AW1:AX1"/>
    <mergeCell ref="AY1:AZ1"/>
    <mergeCell ref="BE1:BF1"/>
    <mergeCell ref="BC1:BD1"/>
    <mergeCell ref="BA1:BB1"/>
    <mergeCell ref="AU1:AV1"/>
    <mergeCell ref="A1:A3"/>
    <mergeCell ref="C1:D1"/>
    <mergeCell ref="G1:H1"/>
    <mergeCell ref="K1:L1"/>
    <mergeCell ref="E1:F1"/>
    <mergeCell ref="I1:J1"/>
    <mergeCell ref="B1:B3"/>
    <mergeCell ref="M1:N1"/>
    <mergeCell ref="BX4:BY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S1:AT1"/>
    <mergeCell ref="AQ1:AR1"/>
    <mergeCell ref="BI1:BJ1"/>
    <mergeCell ref="AI1:AJ1"/>
    <mergeCell ref="BU1:BV1"/>
    <mergeCell ref="BX67:BY67"/>
    <mergeCell ref="BM1:BN1"/>
    <mergeCell ref="BK1:BL1"/>
    <mergeCell ref="BO1:BP1"/>
    <mergeCell ref="BS1:BT1"/>
    <mergeCell ref="BQ1:BR1"/>
  </mergeCells>
  <phoneticPr fontId="2" type="noConversion"/>
  <conditionalFormatting sqref="BW4:BW92">
    <cfRule type="cellIs" dxfId="1" priority="1" operator="greaterThan">
      <formula>0.2</formula>
    </cfRule>
  </conditionalFormatting>
  <hyperlinks>
    <hyperlink ref="BX4" location="Indice!A1" display="Volver al Indice"/>
    <hyperlink ref="BX4:BY4" location="Indice!B21" display="Volver al Indice"/>
    <hyperlink ref="BX67" location="Indice!A1" display="Volver al Indice"/>
    <hyperlink ref="BX67:BY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0" customWidth="1"/>
    <col min="2" max="2" width="82.140625" style="30" customWidth="1"/>
    <col min="3" max="3" width="7.42578125" style="275" customWidth="1"/>
    <col min="4" max="4" width="8.42578125" style="275" customWidth="1"/>
    <col min="5" max="5" width="8.5703125" style="275" customWidth="1"/>
    <col min="6" max="6" width="7.28515625" style="275" customWidth="1"/>
    <col min="7" max="7" width="8.42578125" style="275" customWidth="1"/>
    <col min="8" max="9" width="8.5703125" style="275" customWidth="1"/>
    <col min="10" max="10" width="8.42578125" style="275" customWidth="1"/>
    <col min="11" max="11" width="8.5703125" style="275" customWidth="1"/>
    <col min="12" max="12" width="8.42578125" style="275" customWidth="1"/>
    <col min="13" max="13" width="8.5703125" style="275" customWidth="1"/>
    <col min="14" max="15" width="7.42578125" style="275" customWidth="1"/>
    <col min="16" max="16" width="9.5703125" style="275" customWidth="1"/>
    <col min="17" max="18" width="7.42578125" style="275" customWidth="1"/>
    <col min="19" max="19" width="9.5703125" style="275" customWidth="1"/>
    <col min="20" max="16384" width="11.42578125" style="30"/>
  </cols>
  <sheetData>
    <row r="1" spans="1:22" x14ac:dyDescent="0.2">
      <c r="A1" s="266"/>
      <c r="B1" s="416" t="s">
        <v>332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</row>
    <row r="2" spans="1:22" ht="13.5" thickBot="1" x14ac:dyDescent="0.25">
      <c r="A2" s="266"/>
      <c r="B2" s="267"/>
      <c r="C2" s="268" t="s">
        <v>98</v>
      </c>
      <c r="D2" s="268">
        <v>1</v>
      </c>
      <c r="E2" s="268">
        <v>2</v>
      </c>
      <c r="F2" s="268">
        <v>3</v>
      </c>
      <c r="G2" s="268">
        <v>4</v>
      </c>
      <c r="H2" s="268">
        <v>5</v>
      </c>
      <c r="I2" s="268">
        <v>6</v>
      </c>
      <c r="J2" s="268">
        <v>7</v>
      </c>
      <c r="K2" s="268">
        <v>8</v>
      </c>
      <c r="L2" s="268">
        <v>9</v>
      </c>
      <c r="M2" s="268">
        <v>10</v>
      </c>
      <c r="N2" s="268">
        <v>11</v>
      </c>
      <c r="O2" s="268">
        <v>12</v>
      </c>
      <c r="P2" s="268">
        <v>13</v>
      </c>
      <c r="Q2" s="268">
        <v>14</v>
      </c>
      <c r="R2" s="268">
        <v>15</v>
      </c>
      <c r="S2" s="269" t="s">
        <v>99</v>
      </c>
    </row>
    <row r="3" spans="1:22" ht="13.5" thickBot="1" x14ac:dyDescent="0.25">
      <c r="A3" s="271">
        <v>1</v>
      </c>
      <c r="B3" s="272" t="s">
        <v>100</v>
      </c>
      <c r="C3" s="62">
        <v>10</v>
      </c>
      <c r="D3" s="62">
        <v>55</v>
      </c>
      <c r="E3" s="62">
        <v>148</v>
      </c>
      <c r="F3" s="62">
        <v>16</v>
      </c>
      <c r="G3" s="62">
        <v>39</v>
      </c>
      <c r="H3" s="62">
        <v>180</v>
      </c>
      <c r="I3" s="62">
        <v>134</v>
      </c>
      <c r="J3" s="62">
        <v>59</v>
      </c>
      <c r="K3" s="62">
        <v>153</v>
      </c>
      <c r="L3" s="62">
        <v>40</v>
      </c>
      <c r="M3" s="62">
        <v>78</v>
      </c>
      <c r="N3" s="62">
        <v>3</v>
      </c>
      <c r="O3" s="62">
        <v>39</v>
      </c>
      <c r="P3" s="62">
        <v>1263</v>
      </c>
      <c r="Q3" s="62">
        <v>13</v>
      </c>
      <c r="R3" s="62">
        <v>15</v>
      </c>
      <c r="S3" s="274">
        <f t="shared" ref="S3:S71" si="0">SUM(C3:R3)</f>
        <v>2245</v>
      </c>
      <c r="U3" s="380" t="s">
        <v>67</v>
      </c>
      <c r="V3" s="381"/>
    </row>
    <row r="4" spans="1:22" x14ac:dyDescent="0.2">
      <c r="A4" s="271">
        <v>2</v>
      </c>
      <c r="B4" s="272" t="s">
        <v>101</v>
      </c>
      <c r="C4" s="62">
        <v>13</v>
      </c>
      <c r="D4" s="62">
        <v>51</v>
      </c>
      <c r="E4" s="62">
        <v>130</v>
      </c>
      <c r="F4" s="62">
        <v>68</v>
      </c>
      <c r="G4" s="62">
        <v>43</v>
      </c>
      <c r="H4" s="62">
        <v>139</v>
      </c>
      <c r="I4" s="62">
        <v>97</v>
      </c>
      <c r="J4" s="62">
        <v>80</v>
      </c>
      <c r="K4" s="62">
        <v>111</v>
      </c>
      <c r="L4" s="62">
        <v>58</v>
      </c>
      <c r="M4" s="62">
        <v>98</v>
      </c>
      <c r="N4" s="62">
        <v>7</v>
      </c>
      <c r="O4" s="62">
        <v>26</v>
      </c>
      <c r="P4" s="62">
        <v>1608</v>
      </c>
      <c r="Q4" s="62">
        <v>7</v>
      </c>
      <c r="R4" s="62">
        <v>6</v>
      </c>
      <c r="S4" s="274">
        <f t="shared" si="0"/>
        <v>2542</v>
      </c>
    </row>
    <row r="5" spans="1:22" x14ac:dyDescent="0.2">
      <c r="A5" s="271">
        <v>3</v>
      </c>
      <c r="B5" s="272" t="s">
        <v>102</v>
      </c>
      <c r="C5" s="62">
        <v>58</v>
      </c>
      <c r="D5" s="62">
        <v>527</v>
      </c>
      <c r="E5" s="62">
        <v>330</v>
      </c>
      <c r="F5" s="62">
        <v>78</v>
      </c>
      <c r="G5" s="62">
        <v>122</v>
      </c>
      <c r="H5" s="62">
        <v>414</v>
      </c>
      <c r="I5" s="62">
        <v>192</v>
      </c>
      <c r="J5" s="62">
        <v>503</v>
      </c>
      <c r="K5" s="62">
        <v>1035</v>
      </c>
      <c r="L5" s="62">
        <v>828</v>
      </c>
      <c r="M5" s="62">
        <v>617</v>
      </c>
      <c r="N5" s="62">
        <v>28</v>
      </c>
      <c r="O5" s="62">
        <v>61</v>
      </c>
      <c r="P5" s="62">
        <v>4306</v>
      </c>
      <c r="Q5" s="62">
        <v>26</v>
      </c>
      <c r="R5" s="62">
        <v>45</v>
      </c>
      <c r="S5" s="274">
        <f t="shared" si="0"/>
        <v>9170</v>
      </c>
    </row>
    <row r="6" spans="1:22" x14ac:dyDescent="0.2">
      <c r="A6" s="271">
        <v>4</v>
      </c>
      <c r="B6" s="272" t="s">
        <v>103</v>
      </c>
      <c r="C6" s="62">
        <v>34</v>
      </c>
      <c r="D6" s="62">
        <v>80</v>
      </c>
      <c r="E6" s="62">
        <v>224</v>
      </c>
      <c r="F6" s="62">
        <v>39</v>
      </c>
      <c r="G6" s="62">
        <v>103</v>
      </c>
      <c r="H6" s="62">
        <v>480</v>
      </c>
      <c r="I6" s="62">
        <v>218</v>
      </c>
      <c r="J6" s="62">
        <v>109</v>
      </c>
      <c r="K6" s="62">
        <v>438</v>
      </c>
      <c r="L6" s="62">
        <v>133</v>
      </c>
      <c r="M6" s="62">
        <v>184</v>
      </c>
      <c r="N6" s="62">
        <v>8</v>
      </c>
      <c r="O6" s="62">
        <v>44</v>
      </c>
      <c r="P6" s="62">
        <v>2967</v>
      </c>
      <c r="Q6" s="62">
        <v>49</v>
      </c>
      <c r="R6" s="62">
        <v>29</v>
      </c>
      <c r="S6" s="274">
        <f t="shared" si="0"/>
        <v>5139</v>
      </c>
    </row>
    <row r="7" spans="1:22" x14ac:dyDescent="0.2">
      <c r="A7" s="271">
        <v>5</v>
      </c>
      <c r="B7" s="272" t="s">
        <v>104</v>
      </c>
      <c r="C7" s="62">
        <v>27</v>
      </c>
      <c r="D7" s="62">
        <v>156</v>
      </c>
      <c r="E7" s="62">
        <v>348</v>
      </c>
      <c r="F7" s="62">
        <v>52</v>
      </c>
      <c r="G7" s="62">
        <v>142</v>
      </c>
      <c r="H7" s="62">
        <v>688</v>
      </c>
      <c r="I7" s="62">
        <v>265</v>
      </c>
      <c r="J7" s="62">
        <v>123</v>
      </c>
      <c r="K7" s="62">
        <v>500</v>
      </c>
      <c r="L7" s="62">
        <v>233</v>
      </c>
      <c r="M7" s="62">
        <v>297</v>
      </c>
      <c r="N7" s="62">
        <v>16</v>
      </c>
      <c r="O7" s="62">
        <v>105</v>
      </c>
      <c r="P7" s="62">
        <v>3590</v>
      </c>
      <c r="Q7" s="62">
        <v>36</v>
      </c>
      <c r="R7" s="62">
        <v>44</v>
      </c>
      <c r="S7" s="274">
        <f t="shared" si="0"/>
        <v>6622</v>
      </c>
    </row>
    <row r="8" spans="1:22" x14ac:dyDescent="0.2">
      <c r="A8" s="271">
        <v>6</v>
      </c>
      <c r="B8" s="272" t="s">
        <v>105</v>
      </c>
      <c r="C8" s="62">
        <v>11</v>
      </c>
      <c r="D8" s="62">
        <v>142</v>
      </c>
      <c r="E8" s="62">
        <v>229</v>
      </c>
      <c r="F8" s="62">
        <v>78</v>
      </c>
      <c r="G8" s="62">
        <v>129</v>
      </c>
      <c r="H8" s="62">
        <v>383</v>
      </c>
      <c r="I8" s="62">
        <v>146</v>
      </c>
      <c r="J8" s="62">
        <v>148</v>
      </c>
      <c r="K8" s="62">
        <v>356</v>
      </c>
      <c r="L8" s="62">
        <v>139</v>
      </c>
      <c r="M8" s="62">
        <v>219</v>
      </c>
      <c r="N8" s="62">
        <v>21</v>
      </c>
      <c r="O8" s="62">
        <v>105</v>
      </c>
      <c r="P8" s="62">
        <v>3228</v>
      </c>
      <c r="Q8" s="62">
        <v>34</v>
      </c>
      <c r="R8" s="62">
        <v>19</v>
      </c>
      <c r="S8" s="274">
        <f t="shared" si="0"/>
        <v>5387</v>
      </c>
    </row>
    <row r="9" spans="1:22" x14ac:dyDescent="0.2">
      <c r="A9" s="271">
        <v>7</v>
      </c>
      <c r="B9" s="272" t="s">
        <v>106</v>
      </c>
      <c r="C9" s="62">
        <v>126</v>
      </c>
      <c r="D9" s="62">
        <v>1387</v>
      </c>
      <c r="E9" s="62">
        <v>2754</v>
      </c>
      <c r="F9" s="62">
        <v>909</v>
      </c>
      <c r="G9" s="62">
        <v>1502</v>
      </c>
      <c r="H9" s="62">
        <v>5110</v>
      </c>
      <c r="I9" s="62">
        <v>4009</v>
      </c>
      <c r="J9" s="62">
        <v>1919</v>
      </c>
      <c r="K9" s="62">
        <v>6252</v>
      </c>
      <c r="L9" s="62">
        <v>2605</v>
      </c>
      <c r="M9" s="62">
        <v>2687</v>
      </c>
      <c r="N9" s="62">
        <v>200</v>
      </c>
      <c r="O9" s="62">
        <v>920</v>
      </c>
      <c r="P9" s="62">
        <v>38291</v>
      </c>
      <c r="Q9" s="62">
        <v>497</v>
      </c>
      <c r="R9" s="62">
        <v>452</v>
      </c>
      <c r="S9" s="274">
        <f t="shared" si="0"/>
        <v>69620</v>
      </c>
    </row>
    <row r="10" spans="1:22" x14ac:dyDescent="0.2">
      <c r="A10" s="271">
        <v>8</v>
      </c>
      <c r="B10" s="272" t="s">
        <v>107</v>
      </c>
      <c r="C10" s="62">
        <v>60</v>
      </c>
      <c r="D10" s="62">
        <v>240</v>
      </c>
      <c r="E10" s="62">
        <v>393</v>
      </c>
      <c r="F10" s="62">
        <v>96</v>
      </c>
      <c r="G10" s="62">
        <v>190</v>
      </c>
      <c r="H10" s="62">
        <v>1115</v>
      </c>
      <c r="I10" s="62">
        <v>635</v>
      </c>
      <c r="J10" s="62">
        <v>297</v>
      </c>
      <c r="K10" s="62">
        <v>969</v>
      </c>
      <c r="L10" s="62">
        <v>698</v>
      </c>
      <c r="M10" s="62">
        <v>434</v>
      </c>
      <c r="N10" s="62">
        <v>29</v>
      </c>
      <c r="O10" s="62">
        <v>126</v>
      </c>
      <c r="P10" s="62">
        <v>9887</v>
      </c>
      <c r="Q10" s="62">
        <v>46</v>
      </c>
      <c r="R10" s="62">
        <v>58</v>
      </c>
      <c r="S10" s="274">
        <f t="shared" si="0"/>
        <v>15273</v>
      </c>
    </row>
    <row r="11" spans="1:22" x14ac:dyDescent="0.2">
      <c r="A11" s="271">
        <v>9</v>
      </c>
      <c r="B11" s="272" t="s">
        <v>108</v>
      </c>
      <c r="C11" s="62"/>
      <c r="D11" s="62">
        <v>6</v>
      </c>
      <c r="E11" s="62">
        <v>29</v>
      </c>
      <c r="F11" s="62">
        <v>2</v>
      </c>
      <c r="G11" s="62">
        <v>7</v>
      </c>
      <c r="H11" s="62">
        <v>14</v>
      </c>
      <c r="I11" s="62">
        <v>11</v>
      </c>
      <c r="J11" s="62">
        <v>8</v>
      </c>
      <c r="K11" s="62">
        <v>4</v>
      </c>
      <c r="L11" s="62">
        <v>3</v>
      </c>
      <c r="M11" s="62">
        <v>11</v>
      </c>
      <c r="N11" s="62"/>
      <c r="O11" s="62">
        <v>5</v>
      </c>
      <c r="P11" s="62">
        <v>125</v>
      </c>
      <c r="Q11" s="62">
        <v>2</v>
      </c>
      <c r="R11" s="62">
        <v>3</v>
      </c>
      <c r="S11" s="274">
        <f t="shared" si="0"/>
        <v>230</v>
      </c>
    </row>
    <row r="12" spans="1:22" x14ac:dyDescent="0.2">
      <c r="A12" s="271">
        <v>10</v>
      </c>
      <c r="B12" s="272" t="s">
        <v>109</v>
      </c>
      <c r="C12" s="62">
        <v>1</v>
      </c>
      <c r="D12" s="62">
        <v>23</v>
      </c>
      <c r="E12" s="62">
        <v>57</v>
      </c>
      <c r="F12" s="62">
        <v>10</v>
      </c>
      <c r="G12" s="62">
        <v>23</v>
      </c>
      <c r="H12" s="62">
        <v>113</v>
      </c>
      <c r="I12" s="62">
        <v>32</v>
      </c>
      <c r="J12" s="62">
        <v>31</v>
      </c>
      <c r="K12" s="62">
        <v>62</v>
      </c>
      <c r="L12" s="62">
        <v>18</v>
      </c>
      <c r="M12" s="62">
        <v>45</v>
      </c>
      <c r="N12" s="62">
        <v>1</v>
      </c>
      <c r="O12" s="62">
        <v>10</v>
      </c>
      <c r="P12" s="62">
        <v>669</v>
      </c>
      <c r="Q12" s="62">
        <v>9</v>
      </c>
      <c r="R12" s="62">
        <v>4</v>
      </c>
      <c r="S12" s="274">
        <f t="shared" si="0"/>
        <v>1108</v>
      </c>
    </row>
    <row r="13" spans="1:22" x14ac:dyDescent="0.2">
      <c r="A13" s="271">
        <v>11</v>
      </c>
      <c r="B13" s="272" t="s">
        <v>110</v>
      </c>
      <c r="C13" s="62">
        <v>45</v>
      </c>
      <c r="D13" s="62">
        <v>304</v>
      </c>
      <c r="E13" s="62">
        <v>697</v>
      </c>
      <c r="F13" s="62">
        <v>116</v>
      </c>
      <c r="G13" s="62">
        <v>405</v>
      </c>
      <c r="H13" s="62">
        <v>1522</v>
      </c>
      <c r="I13" s="62">
        <v>447</v>
      </c>
      <c r="J13" s="62">
        <v>284</v>
      </c>
      <c r="K13" s="62">
        <v>967</v>
      </c>
      <c r="L13" s="62">
        <v>483</v>
      </c>
      <c r="M13" s="62">
        <v>341</v>
      </c>
      <c r="N13" s="62">
        <v>17</v>
      </c>
      <c r="O13" s="62">
        <v>185</v>
      </c>
      <c r="P13" s="62">
        <v>7341</v>
      </c>
      <c r="Q13" s="62">
        <v>75</v>
      </c>
      <c r="R13" s="62">
        <v>92</v>
      </c>
      <c r="S13" s="274">
        <f t="shared" si="0"/>
        <v>13321</v>
      </c>
    </row>
    <row r="14" spans="1:22" x14ac:dyDescent="0.2">
      <c r="A14" s="271">
        <v>12</v>
      </c>
      <c r="B14" s="272" t="s">
        <v>111</v>
      </c>
      <c r="C14" s="62">
        <v>8</v>
      </c>
      <c r="D14" s="62">
        <v>12</v>
      </c>
      <c r="E14" s="62">
        <v>18</v>
      </c>
      <c r="F14" s="62">
        <v>6</v>
      </c>
      <c r="G14" s="62">
        <v>12</v>
      </c>
      <c r="H14" s="62">
        <v>131</v>
      </c>
      <c r="I14" s="62">
        <v>39</v>
      </c>
      <c r="J14" s="62">
        <v>31</v>
      </c>
      <c r="K14" s="62">
        <v>49</v>
      </c>
      <c r="L14" s="62">
        <v>38</v>
      </c>
      <c r="M14" s="62">
        <v>32</v>
      </c>
      <c r="N14" s="62">
        <v>2</v>
      </c>
      <c r="O14" s="62">
        <v>27</v>
      </c>
      <c r="P14" s="62">
        <v>698</v>
      </c>
      <c r="Q14" s="62">
        <v>2</v>
      </c>
      <c r="R14" s="62"/>
      <c r="S14" s="274">
        <f t="shared" si="0"/>
        <v>1105</v>
      </c>
    </row>
    <row r="15" spans="1:22" x14ac:dyDescent="0.2">
      <c r="A15" s="271">
        <v>13</v>
      </c>
      <c r="B15" s="272" t="s">
        <v>112</v>
      </c>
      <c r="C15" s="62"/>
      <c r="D15" s="62">
        <v>6</v>
      </c>
      <c r="E15" s="62">
        <v>23</v>
      </c>
      <c r="F15" s="62">
        <v>4</v>
      </c>
      <c r="G15" s="62">
        <v>4</v>
      </c>
      <c r="H15" s="62">
        <v>9</v>
      </c>
      <c r="I15" s="62">
        <v>17</v>
      </c>
      <c r="J15" s="62">
        <v>10</v>
      </c>
      <c r="K15" s="62">
        <v>14</v>
      </c>
      <c r="L15" s="62">
        <v>2</v>
      </c>
      <c r="M15" s="62">
        <v>13</v>
      </c>
      <c r="N15" s="62"/>
      <c r="O15" s="62">
        <v>2</v>
      </c>
      <c r="P15" s="62">
        <v>177</v>
      </c>
      <c r="Q15" s="62"/>
      <c r="R15" s="62">
        <v>1</v>
      </c>
      <c r="S15" s="274">
        <f t="shared" si="0"/>
        <v>282</v>
      </c>
    </row>
    <row r="16" spans="1:22" x14ac:dyDescent="0.2">
      <c r="A16" s="271">
        <v>14</v>
      </c>
      <c r="B16" s="272" t="s">
        <v>113</v>
      </c>
      <c r="C16" s="62">
        <v>6</v>
      </c>
      <c r="D16" s="62">
        <v>20</v>
      </c>
      <c r="E16" s="62">
        <v>50</v>
      </c>
      <c r="F16" s="62">
        <v>13</v>
      </c>
      <c r="G16" s="62">
        <v>18</v>
      </c>
      <c r="H16" s="62">
        <v>59</v>
      </c>
      <c r="I16" s="62">
        <v>24</v>
      </c>
      <c r="J16" s="62">
        <v>21</v>
      </c>
      <c r="K16" s="62">
        <v>54</v>
      </c>
      <c r="L16" s="62">
        <v>31</v>
      </c>
      <c r="M16" s="62">
        <v>29</v>
      </c>
      <c r="N16" s="62"/>
      <c r="O16" s="62">
        <v>12</v>
      </c>
      <c r="P16" s="62">
        <v>495</v>
      </c>
      <c r="Q16" s="62">
        <v>7</v>
      </c>
      <c r="R16" s="62">
        <v>6</v>
      </c>
      <c r="S16" s="274">
        <f t="shared" si="0"/>
        <v>845</v>
      </c>
    </row>
    <row r="17" spans="1:19" x14ac:dyDescent="0.2">
      <c r="A17" s="271">
        <v>15</v>
      </c>
      <c r="B17" s="272" t="s">
        <v>114</v>
      </c>
      <c r="C17" s="62">
        <v>7</v>
      </c>
      <c r="D17" s="62">
        <v>42</v>
      </c>
      <c r="E17" s="62">
        <v>56</v>
      </c>
      <c r="F17" s="62">
        <v>12</v>
      </c>
      <c r="G17" s="62">
        <v>24</v>
      </c>
      <c r="H17" s="62">
        <v>122</v>
      </c>
      <c r="I17" s="62">
        <v>49</v>
      </c>
      <c r="J17" s="62">
        <v>31</v>
      </c>
      <c r="K17" s="62">
        <v>90</v>
      </c>
      <c r="L17" s="62">
        <v>49</v>
      </c>
      <c r="M17" s="62">
        <v>58</v>
      </c>
      <c r="N17" s="62">
        <v>11</v>
      </c>
      <c r="O17" s="62">
        <v>9</v>
      </c>
      <c r="P17" s="62">
        <v>1095</v>
      </c>
      <c r="Q17" s="62">
        <v>10</v>
      </c>
      <c r="R17" s="62">
        <v>9</v>
      </c>
      <c r="S17" s="274">
        <f t="shared" si="0"/>
        <v>1674</v>
      </c>
    </row>
    <row r="18" spans="1:19" x14ac:dyDescent="0.2">
      <c r="A18" s="271">
        <v>16</v>
      </c>
      <c r="B18" s="272" t="s">
        <v>115</v>
      </c>
      <c r="C18" s="62">
        <v>11</v>
      </c>
      <c r="D18" s="62">
        <v>44</v>
      </c>
      <c r="E18" s="62">
        <v>95</v>
      </c>
      <c r="F18" s="62">
        <v>28</v>
      </c>
      <c r="G18" s="62">
        <v>37</v>
      </c>
      <c r="H18" s="62">
        <v>141</v>
      </c>
      <c r="I18" s="62">
        <v>67</v>
      </c>
      <c r="J18" s="62">
        <v>41</v>
      </c>
      <c r="K18" s="62">
        <v>152</v>
      </c>
      <c r="L18" s="62">
        <v>72</v>
      </c>
      <c r="M18" s="62">
        <v>96</v>
      </c>
      <c r="N18" s="62">
        <v>3</v>
      </c>
      <c r="O18" s="62">
        <v>12</v>
      </c>
      <c r="P18" s="62">
        <v>1034</v>
      </c>
      <c r="Q18" s="62">
        <v>11</v>
      </c>
      <c r="R18" s="62">
        <v>3</v>
      </c>
      <c r="S18" s="274">
        <f t="shared" si="0"/>
        <v>1847</v>
      </c>
    </row>
    <row r="19" spans="1:19" x14ac:dyDescent="0.2">
      <c r="A19" s="271">
        <v>17</v>
      </c>
      <c r="B19" s="272" t="s">
        <v>116</v>
      </c>
      <c r="C19" s="62">
        <v>9</v>
      </c>
      <c r="D19" s="62">
        <v>42</v>
      </c>
      <c r="E19" s="62">
        <v>68</v>
      </c>
      <c r="F19" s="62">
        <v>13</v>
      </c>
      <c r="G19" s="62">
        <v>46</v>
      </c>
      <c r="H19" s="62">
        <v>175</v>
      </c>
      <c r="I19" s="62">
        <v>60</v>
      </c>
      <c r="J19" s="62">
        <v>39</v>
      </c>
      <c r="K19" s="62">
        <v>162</v>
      </c>
      <c r="L19" s="62">
        <v>48</v>
      </c>
      <c r="M19" s="62">
        <v>73</v>
      </c>
      <c r="N19" s="62">
        <v>6</v>
      </c>
      <c r="O19" s="62">
        <v>21</v>
      </c>
      <c r="P19" s="62">
        <v>1122</v>
      </c>
      <c r="Q19" s="62">
        <v>13</v>
      </c>
      <c r="R19" s="62">
        <v>9</v>
      </c>
      <c r="S19" s="274">
        <f t="shared" si="0"/>
        <v>1906</v>
      </c>
    </row>
    <row r="20" spans="1:19" x14ac:dyDescent="0.2">
      <c r="A20" s="271">
        <v>18</v>
      </c>
      <c r="B20" s="272" t="s">
        <v>117</v>
      </c>
      <c r="C20" s="62">
        <v>33</v>
      </c>
      <c r="D20" s="62">
        <v>66</v>
      </c>
      <c r="E20" s="62">
        <v>144</v>
      </c>
      <c r="F20" s="62">
        <v>6</v>
      </c>
      <c r="G20" s="62">
        <v>38</v>
      </c>
      <c r="H20" s="62">
        <v>227</v>
      </c>
      <c r="I20" s="62">
        <v>104</v>
      </c>
      <c r="J20" s="62">
        <v>41</v>
      </c>
      <c r="K20" s="62">
        <v>97</v>
      </c>
      <c r="L20" s="62">
        <v>58</v>
      </c>
      <c r="M20" s="62">
        <v>86</v>
      </c>
      <c r="N20" s="62">
        <v>2</v>
      </c>
      <c r="O20" s="62">
        <v>21</v>
      </c>
      <c r="P20" s="62">
        <v>2982</v>
      </c>
      <c r="Q20" s="62">
        <v>8</v>
      </c>
      <c r="R20" s="62">
        <v>21</v>
      </c>
      <c r="S20" s="274">
        <f t="shared" si="0"/>
        <v>3934</v>
      </c>
    </row>
    <row r="21" spans="1:19" x14ac:dyDescent="0.2">
      <c r="A21" s="271">
        <v>19</v>
      </c>
      <c r="B21" s="272" t="s">
        <v>118</v>
      </c>
      <c r="C21" s="62">
        <v>216</v>
      </c>
      <c r="D21" s="62">
        <v>1329</v>
      </c>
      <c r="E21" s="62">
        <v>2650</v>
      </c>
      <c r="F21" s="62">
        <v>529</v>
      </c>
      <c r="G21" s="62">
        <v>518</v>
      </c>
      <c r="H21" s="62">
        <v>1815</v>
      </c>
      <c r="I21" s="62">
        <v>2572</v>
      </c>
      <c r="J21" s="62">
        <v>711</v>
      </c>
      <c r="K21" s="62">
        <v>2905</v>
      </c>
      <c r="L21" s="62">
        <v>1190</v>
      </c>
      <c r="M21" s="62">
        <v>2078</v>
      </c>
      <c r="N21" s="62">
        <v>72</v>
      </c>
      <c r="O21" s="62">
        <v>259</v>
      </c>
      <c r="P21" s="62">
        <v>56921</v>
      </c>
      <c r="Q21" s="62">
        <v>399</v>
      </c>
      <c r="R21" s="62">
        <v>275</v>
      </c>
      <c r="S21" s="274">
        <f t="shared" si="0"/>
        <v>74439</v>
      </c>
    </row>
    <row r="22" spans="1:19" x14ac:dyDescent="0.2">
      <c r="A22" s="271">
        <v>20</v>
      </c>
      <c r="B22" s="272" t="s">
        <v>119</v>
      </c>
      <c r="C22" s="62">
        <v>1</v>
      </c>
      <c r="D22" s="62">
        <v>4</v>
      </c>
      <c r="E22" s="62">
        <v>16</v>
      </c>
      <c r="F22" s="62">
        <v>4</v>
      </c>
      <c r="G22" s="62">
        <v>8</v>
      </c>
      <c r="H22" s="62">
        <v>50</v>
      </c>
      <c r="I22" s="62">
        <v>58</v>
      </c>
      <c r="J22" s="62">
        <v>8</v>
      </c>
      <c r="K22" s="62">
        <v>21</v>
      </c>
      <c r="L22" s="62">
        <v>9</v>
      </c>
      <c r="M22" s="62">
        <v>14</v>
      </c>
      <c r="N22" s="62"/>
      <c r="O22" s="62">
        <v>11</v>
      </c>
      <c r="P22" s="62">
        <v>416</v>
      </c>
      <c r="Q22" s="62">
        <v>2</v>
      </c>
      <c r="R22" s="62">
        <v>3</v>
      </c>
      <c r="S22" s="274">
        <f t="shared" si="0"/>
        <v>625</v>
      </c>
    </row>
    <row r="23" spans="1:19" x14ac:dyDescent="0.2">
      <c r="A23" s="271">
        <v>21</v>
      </c>
      <c r="B23" s="272" t="s">
        <v>120</v>
      </c>
      <c r="C23" s="62">
        <v>250</v>
      </c>
      <c r="D23" s="62">
        <v>2327</v>
      </c>
      <c r="E23" s="62">
        <v>4556</v>
      </c>
      <c r="F23" s="62">
        <v>1111</v>
      </c>
      <c r="G23" s="62">
        <v>2437</v>
      </c>
      <c r="H23" s="62">
        <v>11293</v>
      </c>
      <c r="I23" s="62">
        <v>6766</v>
      </c>
      <c r="J23" s="62">
        <v>3485</v>
      </c>
      <c r="K23" s="62">
        <v>11226</v>
      </c>
      <c r="L23" s="62">
        <v>5540</v>
      </c>
      <c r="M23" s="62">
        <v>6371</v>
      </c>
      <c r="N23" s="62">
        <v>386</v>
      </c>
      <c r="O23" s="62">
        <v>1674</v>
      </c>
      <c r="P23" s="62">
        <v>90562</v>
      </c>
      <c r="Q23" s="62">
        <v>1555</v>
      </c>
      <c r="R23" s="62">
        <v>952</v>
      </c>
      <c r="S23" s="274">
        <f t="shared" si="0"/>
        <v>150491</v>
      </c>
    </row>
    <row r="24" spans="1:19" x14ac:dyDescent="0.2">
      <c r="A24" s="271">
        <v>22</v>
      </c>
      <c r="B24" s="272" t="s">
        <v>121</v>
      </c>
      <c r="C24" s="62">
        <v>2</v>
      </c>
      <c r="D24" s="62">
        <v>40</v>
      </c>
      <c r="E24" s="62">
        <v>72</v>
      </c>
      <c r="F24" s="62">
        <v>31</v>
      </c>
      <c r="G24" s="62">
        <v>35</v>
      </c>
      <c r="H24" s="62">
        <v>95</v>
      </c>
      <c r="I24" s="62">
        <v>68</v>
      </c>
      <c r="J24" s="62">
        <v>31</v>
      </c>
      <c r="K24" s="62">
        <v>96</v>
      </c>
      <c r="L24" s="62">
        <v>41</v>
      </c>
      <c r="M24" s="62">
        <v>91</v>
      </c>
      <c r="N24" s="62">
        <v>7</v>
      </c>
      <c r="O24" s="62">
        <v>33</v>
      </c>
      <c r="P24" s="62">
        <v>839</v>
      </c>
      <c r="Q24" s="62">
        <v>7</v>
      </c>
      <c r="R24" s="62">
        <v>6</v>
      </c>
      <c r="S24" s="274">
        <f t="shared" si="0"/>
        <v>1494</v>
      </c>
    </row>
    <row r="25" spans="1:19" x14ac:dyDescent="0.2">
      <c r="A25" s="271">
        <v>23</v>
      </c>
      <c r="B25" s="272" t="s">
        <v>122</v>
      </c>
      <c r="C25" s="62">
        <v>347</v>
      </c>
      <c r="D25" s="62">
        <v>2455</v>
      </c>
      <c r="E25" s="62">
        <v>3646</v>
      </c>
      <c r="F25" s="62">
        <v>978</v>
      </c>
      <c r="G25" s="62">
        <v>1348</v>
      </c>
      <c r="H25" s="62">
        <v>5175</v>
      </c>
      <c r="I25" s="62">
        <v>3310</v>
      </c>
      <c r="J25" s="62">
        <v>1855</v>
      </c>
      <c r="K25" s="62">
        <v>7006</v>
      </c>
      <c r="L25" s="62">
        <v>3636</v>
      </c>
      <c r="M25" s="62">
        <v>4900</v>
      </c>
      <c r="N25" s="62">
        <v>298</v>
      </c>
      <c r="O25" s="62">
        <v>555</v>
      </c>
      <c r="P25" s="62">
        <v>46206</v>
      </c>
      <c r="Q25" s="62">
        <v>620</v>
      </c>
      <c r="R25" s="62">
        <v>489</v>
      </c>
      <c r="S25" s="274">
        <f t="shared" si="0"/>
        <v>82824</v>
      </c>
    </row>
    <row r="26" spans="1:19" x14ac:dyDescent="0.2">
      <c r="A26" s="271">
        <v>24</v>
      </c>
      <c r="B26" s="272" t="s">
        <v>123</v>
      </c>
      <c r="C26" s="62">
        <v>18</v>
      </c>
      <c r="D26" s="62">
        <v>35</v>
      </c>
      <c r="E26" s="62">
        <v>293</v>
      </c>
      <c r="F26" s="62">
        <v>11</v>
      </c>
      <c r="G26" s="62">
        <v>32</v>
      </c>
      <c r="H26" s="62">
        <v>195</v>
      </c>
      <c r="I26" s="62">
        <v>169</v>
      </c>
      <c r="J26" s="62">
        <v>86</v>
      </c>
      <c r="K26" s="62">
        <v>207</v>
      </c>
      <c r="L26" s="62">
        <v>90</v>
      </c>
      <c r="M26" s="62">
        <v>107</v>
      </c>
      <c r="N26" s="62">
        <v>7</v>
      </c>
      <c r="O26" s="62">
        <v>14</v>
      </c>
      <c r="P26" s="62">
        <v>2597</v>
      </c>
      <c r="Q26" s="62">
        <v>11</v>
      </c>
      <c r="R26" s="62">
        <v>29</v>
      </c>
      <c r="S26" s="274">
        <f t="shared" si="0"/>
        <v>3901</v>
      </c>
    </row>
    <row r="27" spans="1:19" ht="21" x14ac:dyDescent="0.2">
      <c r="A27" s="271">
        <v>25</v>
      </c>
      <c r="B27" s="272" t="s">
        <v>124</v>
      </c>
      <c r="C27" s="62">
        <v>13</v>
      </c>
      <c r="D27" s="62">
        <v>53</v>
      </c>
      <c r="E27" s="62">
        <v>110</v>
      </c>
      <c r="F27" s="62">
        <v>13</v>
      </c>
      <c r="G27" s="62">
        <v>50</v>
      </c>
      <c r="H27" s="62">
        <v>322</v>
      </c>
      <c r="I27" s="62">
        <v>92</v>
      </c>
      <c r="J27" s="62">
        <v>66</v>
      </c>
      <c r="K27" s="62">
        <v>185</v>
      </c>
      <c r="L27" s="62">
        <v>102</v>
      </c>
      <c r="M27" s="62">
        <v>114</v>
      </c>
      <c r="N27" s="62">
        <v>4</v>
      </c>
      <c r="O27" s="62">
        <v>41</v>
      </c>
      <c r="P27" s="62">
        <v>2396</v>
      </c>
      <c r="Q27" s="62">
        <v>18</v>
      </c>
      <c r="R27" s="62">
        <v>10</v>
      </c>
      <c r="S27" s="274">
        <f t="shared" si="0"/>
        <v>3589</v>
      </c>
    </row>
    <row r="28" spans="1:19" ht="21" x14ac:dyDescent="0.2">
      <c r="A28" s="271">
        <v>26</v>
      </c>
      <c r="B28" s="272" t="s">
        <v>125</v>
      </c>
      <c r="C28" s="62">
        <v>40</v>
      </c>
      <c r="D28" s="62">
        <v>364</v>
      </c>
      <c r="E28" s="62">
        <v>547</v>
      </c>
      <c r="F28" s="62">
        <v>90</v>
      </c>
      <c r="G28" s="62">
        <v>285</v>
      </c>
      <c r="H28" s="62">
        <v>840</v>
      </c>
      <c r="I28" s="62">
        <v>351</v>
      </c>
      <c r="J28" s="62">
        <v>238</v>
      </c>
      <c r="K28" s="62">
        <v>1238</v>
      </c>
      <c r="L28" s="62">
        <v>382</v>
      </c>
      <c r="M28" s="62">
        <v>618</v>
      </c>
      <c r="N28" s="62">
        <v>33</v>
      </c>
      <c r="O28" s="62">
        <v>123</v>
      </c>
      <c r="P28" s="62">
        <v>3843</v>
      </c>
      <c r="Q28" s="62">
        <v>106</v>
      </c>
      <c r="R28" s="62">
        <v>78</v>
      </c>
      <c r="S28" s="274">
        <f t="shared" si="0"/>
        <v>9176</v>
      </c>
    </row>
    <row r="29" spans="1:19" x14ac:dyDescent="0.2">
      <c r="A29" s="271">
        <v>27</v>
      </c>
      <c r="B29" s="272" t="s">
        <v>126</v>
      </c>
      <c r="C29" s="62">
        <v>1</v>
      </c>
      <c r="D29" s="62">
        <v>10</v>
      </c>
      <c r="E29" s="62">
        <v>43</v>
      </c>
      <c r="F29" s="62">
        <v>8</v>
      </c>
      <c r="G29" s="62">
        <v>21</v>
      </c>
      <c r="H29" s="62">
        <v>92</v>
      </c>
      <c r="I29" s="62">
        <v>31</v>
      </c>
      <c r="J29" s="62">
        <v>20</v>
      </c>
      <c r="K29" s="62">
        <v>80</v>
      </c>
      <c r="L29" s="62">
        <v>42</v>
      </c>
      <c r="M29" s="62">
        <v>38</v>
      </c>
      <c r="N29" s="62">
        <v>4</v>
      </c>
      <c r="O29" s="62">
        <v>18</v>
      </c>
      <c r="P29" s="62">
        <v>453</v>
      </c>
      <c r="Q29" s="62">
        <v>7</v>
      </c>
      <c r="R29" s="62">
        <v>4</v>
      </c>
      <c r="S29" s="274">
        <f t="shared" si="0"/>
        <v>872</v>
      </c>
    </row>
    <row r="30" spans="1:19" x14ac:dyDescent="0.2">
      <c r="A30" s="271">
        <v>28</v>
      </c>
      <c r="B30" s="272" t="s">
        <v>127</v>
      </c>
      <c r="C30" s="62">
        <v>8</v>
      </c>
      <c r="D30" s="62">
        <v>62</v>
      </c>
      <c r="E30" s="62">
        <v>91</v>
      </c>
      <c r="F30" s="62">
        <v>29</v>
      </c>
      <c r="G30" s="62">
        <v>60</v>
      </c>
      <c r="H30" s="62">
        <v>401</v>
      </c>
      <c r="I30" s="62">
        <v>215</v>
      </c>
      <c r="J30" s="62">
        <v>68</v>
      </c>
      <c r="K30" s="62">
        <v>313</v>
      </c>
      <c r="L30" s="62">
        <v>127</v>
      </c>
      <c r="M30" s="62">
        <v>137</v>
      </c>
      <c r="N30" s="62">
        <v>4</v>
      </c>
      <c r="O30" s="62">
        <v>49</v>
      </c>
      <c r="P30" s="62">
        <v>1822</v>
      </c>
      <c r="Q30" s="62">
        <v>27</v>
      </c>
      <c r="R30" s="62">
        <v>17</v>
      </c>
      <c r="S30" s="274">
        <f t="shared" si="0"/>
        <v>3430</v>
      </c>
    </row>
    <row r="31" spans="1:19" x14ac:dyDescent="0.2">
      <c r="A31" s="271">
        <v>29</v>
      </c>
      <c r="B31" s="272" t="s">
        <v>128</v>
      </c>
      <c r="C31" s="62">
        <v>32</v>
      </c>
      <c r="D31" s="62">
        <v>37</v>
      </c>
      <c r="E31" s="62">
        <v>103</v>
      </c>
      <c r="F31" s="62">
        <v>7</v>
      </c>
      <c r="G31" s="62">
        <v>121</v>
      </c>
      <c r="H31" s="62">
        <v>378</v>
      </c>
      <c r="I31" s="62">
        <v>457</v>
      </c>
      <c r="J31" s="62">
        <v>68</v>
      </c>
      <c r="K31" s="62">
        <v>232</v>
      </c>
      <c r="L31" s="62">
        <v>81</v>
      </c>
      <c r="M31" s="62">
        <v>56</v>
      </c>
      <c r="N31" s="62">
        <v>11</v>
      </c>
      <c r="O31" s="62">
        <v>39</v>
      </c>
      <c r="P31" s="62">
        <v>5256</v>
      </c>
      <c r="Q31" s="62">
        <v>4</v>
      </c>
      <c r="R31" s="62">
        <v>11</v>
      </c>
      <c r="S31" s="274">
        <f t="shared" si="0"/>
        <v>6893</v>
      </c>
    </row>
    <row r="32" spans="1:19" x14ac:dyDescent="0.2">
      <c r="A32" s="271">
        <v>30</v>
      </c>
      <c r="B32" s="272" t="s">
        <v>129</v>
      </c>
      <c r="C32" s="62">
        <v>11</v>
      </c>
      <c r="D32" s="62">
        <v>65</v>
      </c>
      <c r="E32" s="62">
        <v>109</v>
      </c>
      <c r="F32" s="62">
        <v>51</v>
      </c>
      <c r="G32" s="62">
        <v>61</v>
      </c>
      <c r="H32" s="62">
        <v>187</v>
      </c>
      <c r="I32" s="62">
        <v>86</v>
      </c>
      <c r="J32" s="62">
        <v>59</v>
      </c>
      <c r="K32" s="62">
        <v>314</v>
      </c>
      <c r="L32" s="62">
        <v>98</v>
      </c>
      <c r="M32" s="62">
        <v>107</v>
      </c>
      <c r="N32" s="62">
        <v>9</v>
      </c>
      <c r="O32" s="62">
        <v>44</v>
      </c>
      <c r="P32" s="62">
        <v>1872</v>
      </c>
      <c r="Q32" s="62">
        <v>10</v>
      </c>
      <c r="R32" s="62">
        <v>12</v>
      </c>
      <c r="S32" s="274">
        <f t="shared" si="0"/>
        <v>3095</v>
      </c>
    </row>
    <row r="33" spans="1:19" x14ac:dyDescent="0.2">
      <c r="A33" s="271">
        <v>31</v>
      </c>
      <c r="B33" s="272" t="s">
        <v>130</v>
      </c>
      <c r="C33" s="62">
        <v>9</v>
      </c>
      <c r="D33" s="62">
        <v>55</v>
      </c>
      <c r="E33" s="62">
        <v>156</v>
      </c>
      <c r="F33" s="62">
        <v>56</v>
      </c>
      <c r="G33" s="62">
        <v>118</v>
      </c>
      <c r="H33" s="62">
        <v>280</v>
      </c>
      <c r="I33" s="62">
        <v>95</v>
      </c>
      <c r="J33" s="62">
        <v>77</v>
      </c>
      <c r="K33" s="62">
        <v>318</v>
      </c>
      <c r="L33" s="62">
        <v>159</v>
      </c>
      <c r="M33" s="62">
        <v>93</v>
      </c>
      <c r="N33" s="62">
        <v>6</v>
      </c>
      <c r="O33" s="62">
        <v>49</v>
      </c>
      <c r="P33" s="62">
        <v>1693</v>
      </c>
      <c r="Q33" s="62">
        <v>18</v>
      </c>
      <c r="R33" s="62">
        <v>14</v>
      </c>
      <c r="S33" s="274">
        <f t="shared" si="0"/>
        <v>3196</v>
      </c>
    </row>
    <row r="34" spans="1:19" x14ac:dyDescent="0.2">
      <c r="A34" s="271">
        <v>32</v>
      </c>
      <c r="B34" s="272" t="s">
        <v>131</v>
      </c>
      <c r="C34" s="62">
        <v>1</v>
      </c>
      <c r="D34" s="62">
        <v>31</v>
      </c>
      <c r="E34" s="62">
        <v>50</v>
      </c>
      <c r="F34" s="62">
        <v>17</v>
      </c>
      <c r="G34" s="62">
        <v>29</v>
      </c>
      <c r="H34" s="62">
        <v>92</v>
      </c>
      <c r="I34" s="62">
        <v>53</v>
      </c>
      <c r="J34" s="62">
        <v>28</v>
      </c>
      <c r="K34" s="62">
        <v>82</v>
      </c>
      <c r="L34" s="62">
        <v>49</v>
      </c>
      <c r="M34" s="62">
        <v>26</v>
      </c>
      <c r="N34" s="62">
        <v>5</v>
      </c>
      <c r="O34" s="62">
        <v>13</v>
      </c>
      <c r="P34" s="62">
        <v>574</v>
      </c>
      <c r="Q34" s="62">
        <v>8</v>
      </c>
      <c r="R34" s="62">
        <v>12</v>
      </c>
      <c r="S34" s="274">
        <f t="shared" si="0"/>
        <v>1070</v>
      </c>
    </row>
    <row r="35" spans="1:19" x14ac:dyDescent="0.2">
      <c r="A35" s="271">
        <v>33</v>
      </c>
      <c r="B35" s="272" t="s">
        <v>132</v>
      </c>
      <c r="C35" s="62"/>
      <c r="D35" s="62">
        <v>2</v>
      </c>
      <c r="E35" s="62">
        <v>7</v>
      </c>
      <c r="F35" s="62">
        <v>1</v>
      </c>
      <c r="G35" s="62"/>
      <c r="H35" s="62">
        <v>12</v>
      </c>
      <c r="I35" s="62">
        <v>10</v>
      </c>
      <c r="J35" s="62">
        <v>1</v>
      </c>
      <c r="K35" s="62">
        <v>6</v>
      </c>
      <c r="L35" s="62">
        <v>10</v>
      </c>
      <c r="M35" s="62">
        <v>5</v>
      </c>
      <c r="N35" s="62">
        <v>1</v>
      </c>
      <c r="O35" s="62"/>
      <c r="P35" s="62">
        <v>154</v>
      </c>
      <c r="Q35" s="62">
        <v>1</v>
      </c>
      <c r="R35" s="62"/>
      <c r="S35" s="274">
        <f t="shared" si="0"/>
        <v>210</v>
      </c>
    </row>
    <row r="36" spans="1:19" x14ac:dyDescent="0.2">
      <c r="A36" s="271">
        <v>34</v>
      </c>
      <c r="B36" s="272" t="s">
        <v>133</v>
      </c>
      <c r="C36" s="62">
        <v>674</v>
      </c>
      <c r="D36" s="62">
        <v>4047</v>
      </c>
      <c r="E36" s="62">
        <v>4357</v>
      </c>
      <c r="F36" s="62">
        <v>743</v>
      </c>
      <c r="G36" s="62">
        <v>2415</v>
      </c>
      <c r="H36" s="62">
        <v>8221</v>
      </c>
      <c r="I36" s="62">
        <v>4745</v>
      </c>
      <c r="J36" s="62">
        <v>3986</v>
      </c>
      <c r="K36" s="62">
        <v>9234</v>
      </c>
      <c r="L36" s="62">
        <v>5722</v>
      </c>
      <c r="M36" s="62">
        <v>8194</v>
      </c>
      <c r="N36" s="62">
        <v>673</v>
      </c>
      <c r="O36" s="62">
        <v>1400</v>
      </c>
      <c r="P36" s="62">
        <v>81245</v>
      </c>
      <c r="Q36" s="62">
        <v>1495</v>
      </c>
      <c r="R36" s="62">
        <v>813</v>
      </c>
      <c r="S36" s="274">
        <f t="shared" si="0"/>
        <v>137964</v>
      </c>
    </row>
    <row r="37" spans="1:19" ht="21" x14ac:dyDescent="0.2">
      <c r="A37" s="271">
        <v>35</v>
      </c>
      <c r="B37" s="272" t="s">
        <v>134</v>
      </c>
      <c r="C37" s="62">
        <v>2</v>
      </c>
      <c r="D37" s="62">
        <v>73</v>
      </c>
      <c r="E37" s="62">
        <v>196</v>
      </c>
      <c r="F37" s="62">
        <v>11</v>
      </c>
      <c r="G37" s="62">
        <v>53</v>
      </c>
      <c r="H37" s="62">
        <v>184</v>
      </c>
      <c r="I37" s="62">
        <v>59</v>
      </c>
      <c r="J37" s="62">
        <v>17</v>
      </c>
      <c r="K37" s="62">
        <v>146</v>
      </c>
      <c r="L37" s="62">
        <v>68</v>
      </c>
      <c r="M37" s="62">
        <v>40</v>
      </c>
      <c r="N37" s="62">
        <v>7</v>
      </c>
      <c r="O37" s="62">
        <v>42</v>
      </c>
      <c r="P37" s="62">
        <v>832</v>
      </c>
      <c r="Q37" s="62">
        <v>6</v>
      </c>
      <c r="R37" s="62">
        <v>25</v>
      </c>
      <c r="S37" s="274">
        <f t="shared" si="0"/>
        <v>1761</v>
      </c>
    </row>
    <row r="38" spans="1:19" x14ac:dyDescent="0.2">
      <c r="A38" s="271">
        <v>36</v>
      </c>
      <c r="B38" s="272" t="s">
        <v>135</v>
      </c>
      <c r="C38" s="62">
        <v>3</v>
      </c>
      <c r="D38" s="62">
        <v>17</v>
      </c>
      <c r="E38" s="62">
        <v>36</v>
      </c>
      <c r="F38" s="62">
        <v>4</v>
      </c>
      <c r="G38" s="62">
        <v>17</v>
      </c>
      <c r="H38" s="62">
        <v>121</v>
      </c>
      <c r="I38" s="62">
        <v>116</v>
      </c>
      <c r="J38" s="62">
        <v>13</v>
      </c>
      <c r="K38" s="62">
        <v>51</v>
      </c>
      <c r="L38" s="62">
        <v>19</v>
      </c>
      <c r="M38" s="62">
        <v>22</v>
      </c>
      <c r="N38" s="62">
        <v>2</v>
      </c>
      <c r="O38" s="62">
        <v>11</v>
      </c>
      <c r="P38" s="62">
        <v>444</v>
      </c>
      <c r="Q38" s="62">
        <v>7</v>
      </c>
      <c r="R38" s="62">
        <v>10</v>
      </c>
      <c r="S38" s="274">
        <f t="shared" si="0"/>
        <v>893</v>
      </c>
    </row>
    <row r="39" spans="1:19" x14ac:dyDescent="0.2">
      <c r="A39" s="271">
        <v>37</v>
      </c>
      <c r="B39" s="272" t="s">
        <v>136</v>
      </c>
      <c r="C39" s="62">
        <v>23</v>
      </c>
      <c r="D39" s="62">
        <v>74</v>
      </c>
      <c r="E39" s="62">
        <v>229</v>
      </c>
      <c r="F39" s="62">
        <v>30</v>
      </c>
      <c r="G39" s="62">
        <v>57</v>
      </c>
      <c r="H39" s="62">
        <v>474</v>
      </c>
      <c r="I39" s="62">
        <v>139</v>
      </c>
      <c r="J39" s="62">
        <v>91</v>
      </c>
      <c r="K39" s="62">
        <v>471</v>
      </c>
      <c r="L39" s="62">
        <v>165</v>
      </c>
      <c r="M39" s="62">
        <v>182</v>
      </c>
      <c r="N39" s="62">
        <v>12</v>
      </c>
      <c r="O39" s="62">
        <v>73</v>
      </c>
      <c r="P39" s="62">
        <v>2523</v>
      </c>
      <c r="Q39" s="62">
        <v>47</v>
      </c>
      <c r="R39" s="62">
        <v>32</v>
      </c>
      <c r="S39" s="274">
        <f t="shared" si="0"/>
        <v>4622</v>
      </c>
    </row>
    <row r="40" spans="1:19" x14ac:dyDescent="0.2">
      <c r="A40" s="271">
        <v>38</v>
      </c>
      <c r="B40" s="272" t="s">
        <v>137</v>
      </c>
      <c r="C40" s="62">
        <v>25</v>
      </c>
      <c r="D40" s="62">
        <v>36</v>
      </c>
      <c r="E40" s="62">
        <v>101</v>
      </c>
      <c r="F40" s="62">
        <v>27</v>
      </c>
      <c r="G40" s="62">
        <v>50</v>
      </c>
      <c r="H40" s="62">
        <v>460</v>
      </c>
      <c r="I40" s="62">
        <v>280</v>
      </c>
      <c r="J40" s="62">
        <v>97</v>
      </c>
      <c r="K40" s="62">
        <v>350</v>
      </c>
      <c r="L40" s="62">
        <v>143</v>
      </c>
      <c r="M40" s="62">
        <v>170</v>
      </c>
      <c r="N40" s="62">
        <v>4</v>
      </c>
      <c r="O40" s="62">
        <v>80</v>
      </c>
      <c r="P40" s="62">
        <v>3134</v>
      </c>
      <c r="Q40" s="62">
        <v>27</v>
      </c>
      <c r="R40" s="62">
        <v>19</v>
      </c>
      <c r="S40" s="274">
        <f t="shared" si="0"/>
        <v>5003</v>
      </c>
    </row>
    <row r="41" spans="1:19" x14ac:dyDescent="0.2">
      <c r="A41" s="271">
        <v>39</v>
      </c>
      <c r="B41" s="272" t="s">
        <v>138</v>
      </c>
      <c r="C41" s="62">
        <v>96</v>
      </c>
      <c r="D41" s="62">
        <v>510</v>
      </c>
      <c r="E41" s="62">
        <v>380</v>
      </c>
      <c r="F41" s="62">
        <v>143</v>
      </c>
      <c r="G41" s="62">
        <v>767</v>
      </c>
      <c r="H41" s="62">
        <v>1592</v>
      </c>
      <c r="I41" s="62">
        <v>1131</v>
      </c>
      <c r="J41" s="62">
        <v>486</v>
      </c>
      <c r="K41" s="62">
        <v>3145</v>
      </c>
      <c r="L41" s="62">
        <v>419</v>
      </c>
      <c r="M41" s="62">
        <v>2008</v>
      </c>
      <c r="N41" s="62">
        <v>172</v>
      </c>
      <c r="O41" s="62">
        <v>100</v>
      </c>
      <c r="P41" s="62">
        <v>12284</v>
      </c>
      <c r="Q41" s="62">
        <v>460</v>
      </c>
      <c r="R41" s="62">
        <v>42</v>
      </c>
      <c r="S41" s="274">
        <f t="shared" si="0"/>
        <v>23735</v>
      </c>
    </row>
    <row r="42" spans="1:19" x14ac:dyDescent="0.2">
      <c r="A42" s="271">
        <v>40</v>
      </c>
      <c r="B42" s="272" t="s">
        <v>139</v>
      </c>
      <c r="C42" s="62">
        <v>7</v>
      </c>
      <c r="D42" s="62">
        <v>38</v>
      </c>
      <c r="E42" s="62">
        <v>234</v>
      </c>
      <c r="F42" s="62">
        <v>14</v>
      </c>
      <c r="G42" s="62">
        <v>33</v>
      </c>
      <c r="H42" s="62">
        <v>182</v>
      </c>
      <c r="I42" s="62">
        <v>55</v>
      </c>
      <c r="J42" s="62">
        <v>51</v>
      </c>
      <c r="K42" s="62">
        <v>201</v>
      </c>
      <c r="L42" s="62">
        <v>42</v>
      </c>
      <c r="M42" s="62">
        <v>43</v>
      </c>
      <c r="N42" s="62">
        <v>11</v>
      </c>
      <c r="O42" s="62">
        <v>9</v>
      </c>
      <c r="P42" s="62">
        <v>692</v>
      </c>
      <c r="Q42" s="62">
        <v>10</v>
      </c>
      <c r="R42" s="62">
        <v>6</v>
      </c>
      <c r="S42" s="274">
        <f t="shared" si="0"/>
        <v>1628</v>
      </c>
    </row>
    <row r="43" spans="1:19" ht="21" x14ac:dyDescent="0.2">
      <c r="A43" s="271">
        <v>41</v>
      </c>
      <c r="B43" s="272" t="s">
        <v>140</v>
      </c>
      <c r="C43" s="62">
        <v>18</v>
      </c>
      <c r="D43" s="62">
        <v>95</v>
      </c>
      <c r="E43" s="62">
        <v>148</v>
      </c>
      <c r="F43" s="62">
        <v>32</v>
      </c>
      <c r="G43" s="62">
        <v>89</v>
      </c>
      <c r="H43" s="62">
        <v>516</v>
      </c>
      <c r="I43" s="62">
        <v>907</v>
      </c>
      <c r="J43" s="62">
        <v>197</v>
      </c>
      <c r="K43" s="62">
        <v>476</v>
      </c>
      <c r="L43" s="62">
        <v>255</v>
      </c>
      <c r="M43" s="62">
        <v>195</v>
      </c>
      <c r="N43" s="62">
        <v>12</v>
      </c>
      <c r="O43" s="62">
        <v>42</v>
      </c>
      <c r="P43" s="62">
        <v>4620</v>
      </c>
      <c r="Q43" s="62">
        <v>113</v>
      </c>
      <c r="R43" s="62">
        <v>28</v>
      </c>
      <c r="S43" s="274">
        <f t="shared" si="0"/>
        <v>7743</v>
      </c>
    </row>
    <row r="44" spans="1:19" x14ac:dyDescent="0.2">
      <c r="A44" s="271">
        <v>42</v>
      </c>
      <c r="B44" s="272" t="s">
        <v>141</v>
      </c>
      <c r="C44" s="62">
        <v>1</v>
      </c>
      <c r="D44" s="62">
        <v>11</v>
      </c>
      <c r="E44" s="62">
        <v>23</v>
      </c>
      <c r="F44" s="62">
        <v>4</v>
      </c>
      <c r="G44" s="62">
        <v>14</v>
      </c>
      <c r="H44" s="62">
        <v>34</v>
      </c>
      <c r="I44" s="62">
        <v>17</v>
      </c>
      <c r="J44" s="62">
        <v>4</v>
      </c>
      <c r="K44" s="62">
        <v>46</v>
      </c>
      <c r="L44" s="62">
        <v>20</v>
      </c>
      <c r="M44" s="62">
        <v>13</v>
      </c>
      <c r="N44" s="62">
        <v>1</v>
      </c>
      <c r="O44" s="62">
        <v>11</v>
      </c>
      <c r="P44" s="62">
        <v>239</v>
      </c>
      <c r="Q44" s="62">
        <v>5</v>
      </c>
      <c r="R44" s="62">
        <v>2</v>
      </c>
      <c r="S44" s="274">
        <f t="shared" si="0"/>
        <v>445</v>
      </c>
    </row>
    <row r="45" spans="1:19" ht="21" x14ac:dyDescent="0.2">
      <c r="A45" s="271">
        <v>43</v>
      </c>
      <c r="B45" s="272" t="s">
        <v>142</v>
      </c>
      <c r="C45" s="62">
        <v>5</v>
      </c>
      <c r="D45" s="62">
        <v>31</v>
      </c>
      <c r="E45" s="62">
        <v>53</v>
      </c>
      <c r="F45" s="62">
        <v>7</v>
      </c>
      <c r="G45" s="62">
        <v>16</v>
      </c>
      <c r="H45" s="62">
        <v>54</v>
      </c>
      <c r="I45" s="62">
        <v>16</v>
      </c>
      <c r="J45" s="62">
        <v>24</v>
      </c>
      <c r="K45" s="62">
        <v>75</v>
      </c>
      <c r="L45" s="62">
        <v>40</v>
      </c>
      <c r="M45" s="62">
        <v>41</v>
      </c>
      <c r="N45" s="62">
        <v>2</v>
      </c>
      <c r="O45" s="62">
        <v>18</v>
      </c>
      <c r="P45" s="62">
        <v>485</v>
      </c>
      <c r="Q45" s="62">
        <v>7</v>
      </c>
      <c r="R45" s="62">
        <v>4</v>
      </c>
      <c r="S45" s="274">
        <f t="shared" si="0"/>
        <v>878</v>
      </c>
    </row>
    <row r="46" spans="1:19" x14ac:dyDescent="0.2">
      <c r="A46" s="271">
        <v>44</v>
      </c>
      <c r="B46" s="272" t="s">
        <v>143</v>
      </c>
      <c r="C46" s="62">
        <v>29</v>
      </c>
      <c r="D46" s="62">
        <v>130</v>
      </c>
      <c r="E46" s="62">
        <v>529</v>
      </c>
      <c r="F46" s="62">
        <v>59</v>
      </c>
      <c r="G46" s="62">
        <v>97</v>
      </c>
      <c r="H46" s="62">
        <v>710</v>
      </c>
      <c r="I46" s="62">
        <v>225</v>
      </c>
      <c r="J46" s="62">
        <v>188</v>
      </c>
      <c r="K46" s="62">
        <v>974</v>
      </c>
      <c r="L46" s="62">
        <v>168</v>
      </c>
      <c r="M46" s="62">
        <v>333</v>
      </c>
      <c r="N46" s="62">
        <v>32</v>
      </c>
      <c r="O46" s="62">
        <v>151</v>
      </c>
      <c r="P46" s="62">
        <v>3013</v>
      </c>
      <c r="Q46" s="62">
        <v>37</v>
      </c>
      <c r="R46" s="62">
        <v>24</v>
      </c>
      <c r="S46" s="274">
        <f t="shared" si="0"/>
        <v>6699</v>
      </c>
    </row>
    <row r="47" spans="1:19" x14ac:dyDescent="0.2">
      <c r="A47" s="271">
        <v>45</v>
      </c>
      <c r="B47" s="272" t="s">
        <v>144</v>
      </c>
      <c r="C47" s="62">
        <v>1</v>
      </c>
      <c r="D47" s="62">
        <v>24</v>
      </c>
      <c r="E47" s="62">
        <v>36</v>
      </c>
      <c r="F47" s="62">
        <v>5</v>
      </c>
      <c r="G47" s="62">
        <v>9</v>
      </c>
      <c r="H47" s="62">
        <v>64</v>
      </c>
      <c r="I47" s="62">
        <v>22</v>
      </c>
      <c r="J47" s="62">
        <v>15</v>
      </c>
      <c r="K47" s="62">
        <v>42</v>
      </c>
      <c r="L47" s="62">
        <v>11</v>
      </c>
      <c r="M47" s="62">
        <v>25</v>
      </c>
      <c r="N47" s="62">
        <v>2</v>
      </c>
      <c r="O47" s="62">
        <v>9</v>
      </c>
      <c r="P47" s="62">
        <v>377</v>
      </c>
      <c r="Q47" s="62">
        <v>6</v>
      </c>
      <c r="R47" s="62">
        <v>1</v>
      </c>
      <c r="S47" s="274">
        <f t="shared" si="0"/>
        <v>649</v>
      </c>
    </row>
    <row r="48" spans="1:19" x14ac:dyDescent="0.2">
      <c r="A48" s="271">
        <v>46</v>
      </c>
      <c r="B48" s="272" t="s">
        <v>145</v>
      </c>
      <c r="C48" s="62">
        <v>60</v>
      </c>
      <c r="D48" s="62">
        <v>5440</v>
      </c>
      <c r="E48" s="62">
        <v>576</v>
      </c>
      <c r="F48" s="62">
        <v>263</v>
      </c>
      <c r="G48" s="62">
        <v>1181</v>
      </c>
      <c r="H48" s="62">
        <v>4631</v>
      </c>
      <c r="I48" s="62">
        <v>1787</v>
      </c>
      <c r="J48" s="62">
        <v>251</v>
      </c>
      <c r="K48" s="62">
        <v>4823</v>
      </c>
      <c r="L48" s="62">
        <v>1501</v>
      </c>
      <c r="M48" s="62">
        <v>1126</v>
      </c>
      <c r="N48" s="62">
        <v>55</v>
      </c>
      <c r="O48" s="62">
        <v>167</v>
      </c>
      <c r="P48" s="62">
        <v>29125</v>
      </c>
      <c r="Q48" s="62">
        <v>500</v>
      </c>
      <c r="R48" s="62">
        <v>531</v>
      </c>
      <c r="S48" s="274">
        <f t="shared" si="0"/>
        <v>52017</v>
      </c>
    </row>
    <row r="49" spans="1:19" x14ac:dyDescent="0.2">
      <c r="A49" s="271">
        <v>47</v>
      </c>
      <c r="B49" s="272" t="s">
        <v>146</v>
      </c>
      <c r="C49" s="62">
        <v>21</v>
      </c>
      <c r="D49" s="62">
        <v>78</v>
      </c>
      <c r="E49" s="62">
        <v>178</v>
      </c>
      <c r="F49" s="62">
        <v>18</v>
      </c>
      <c r="G49" s="62">
        <v>44</v>
      </c>
      <c r="H49" s="62">
        <v>436</v>
      </c>
      <c r="I49" s="62">
        <v>386</v>
      </c>
      <c r="J49" s="62">
        <v>107</v>
      </c>
      <c r="K49" s="62">
        <v>329</v>
      </c>
      <c r="L49" s="62">
        <v>205</v>
      </c>
      <c r="M49" s="62">
        <v>172</v>
      </c>
      <c r="N49" s="62">
        <v>11</v>
      </c>
      <c r="O49" s="62">
        <v>41</v>
      </c>
      <c r="P49" s="62">
        <v>2352</v>
      </c>
      <c r="Q49" s="62">
        <v>50</v>
      </c>
      <c r="R49" s="62">
        <v>25</v>
      </c>
      <c r="S49" s="274">
        <f t="shared" si="0"/>
        <v>4453</v>
      </c>
    </row>
    <row r="50" spans="1:19" x14ac:dyDescent="0.2">
      <c r="A50" s="271">
        <v>48</v>
      </c>
      <c r="B50" s="272" t="s">
        <v>147</v>
      </c>
      <c r="C50" s="62">
        <v>3</v>
      </c>
      <c r="D50" s="62">
        <v>14</v>
      </c>
      <c r="E50" s="62">
        <v>32</v>
      </c>
      <c r="F50" s="62">
        <v>7</v>
      </c>
      <c r="G50" s="62">
        <v>6</v>
      </c>
      <c r="H50" s="62">
        <v>49</v>
      </c>
      <c r="I50" s="62">
        <v>15</v>
      </c>
      <c r="J50" s="62">
        <v>9</v>
      </c>
      <c r="K50" s="62">
        <v>47</v>
      </c>
      <c r="L50" s="62">
        <v>24</v>
      </c>
      <c r="M50" s="62">
        <v>24</v>
      </c>
      <c r="N50" s="62">
        <v>2</v>
      </c>
      <c r="O50" s="62">
        <v>9</v>
      </c>
      <c r="P50" s="62">
        <v>295</v>
      </c>
      <c r="Q50" s="62">
        <v>7</v>
      </c>
      <c r="R50" s="62">
        <v>2</v>
      </c>
      <c r="S50" s="274">
        <f t="shared" si="0"/>
        <v>545</v>
      </c>
    </row>
    <row r="51" spans="1:19" x14ac:dyDescent="0.2">
      <c r="A51" s="271">
        <v>49</v>
      </c>
      <c r="B51" s="272" t="s">
        <v>148</v>
      </c>
      <c r="C51" s="62">
        <v>7</v>
      </c>
      <c r="D51" s="62">
        <v>17</v>
      </c>
      <c r="E51" s="62">
        <v>53</v>
      </c>
      <c r="F51" s="62">
        <v>9</v>
      </c>
      <c r="G51" s="62">
        <v>7</v>
      </c>
      <c r="H51" s="62">
        <v>78</v>
      </c>
      <c r="I51" s="62">
        <v>45</v>
      </c>
      <c r="J51" s="62">
        <v>29</v>
      </c>
      <c r="K51" s="62">
        <v>56</v>
      </c>
      <c r="L51" s="62">
        <v>18</v>
      </c>
      <c r="M51" s="62">
        <v>26</v>
      </c>
      <c r="N51" s="62">
        <v>5</v>
      </c>
      <c r="O51" s="62">
        <v>24</v>
      </c>
      <c r="P51" s="62">
        <v>543</v>
      </c>
      <c r="Q51" s="62">
        <v>10</v>
      </c>
      <c r="R51" s="62">
        <v>3</v>
      </c>
      <c r="S51" s="274">
        <f t="shared" si="0"/>
        <v>930</v>
      </c>
    </row>
    <row r="52" spans="1:19" x14ac:dyDescent="0.2">
      <c r="A52" s="271">
        <v>50</v>
      </c>
      <c r="B52" s="272" t="s">
        <v>149</v>
      </c>
      <c r="C52" s="62">
        <v>2</v>
      </c>
      <c r="D52" s="62">
        <v>4</v>
      </c>
      <c r="E52" s="62">
        <v>15</v>
      </c>
      <c r="F52" s="62">
        <v>2</v>
      </c>
      <c r="G52" s="62">
        <v>8</v>
      </c>
      <c r="H52" s="62">
        <v>16</v>
      </c>
      <c r="I52" s="62">
        <v>12</v>
      </c>
      <c r="J52" s="62">
        <v>8</v>
      </c>
      <c r="K52" s="62">
        <v>22</v>
      </c>
      <c r="L52" s="62">
        <v>12</v>
      </c>
      <c r="M52" s="62">
        <v>5</v>
      </c>
      <c r="N52" s="62">
        <v>3</v>
      </c>
      <c r="O52" s="62">
        <v>10</v>
      </c>
      <c r="P52" s="62">
        <v>293</v>
      </c>
      <c r="Q52" s="62"/>
      <c r="R52" s="62">
        <v>2</v>
      </c>
      <c r="S52" s="274">
        <f t="shared" si="0"/>
        <v>414</v>
      </c>
    </row>
    <row r="53" spans="1:19" x14ac:dyDescent="0.2">
      <c r="A53" s="271">
        <v>51</v>
      </c>
      <c r="B53" s="272" t="s">
        <v>150</v>
      </c>
      <c r="C53" s="62"/>
      <c r="D53" s="62">
        <v>1</v>
      </c>
      <c r="E53" s="62">
        <v>5</v>
      </c>
      <c r="F53" s="62"/>
      <c r="G53" s="62">
        <v>1</v>
      </c>
      <c r="H53" s="62">
        <v>7</v>
      </c>
      <c r="I53" s="62">
        <v>4</v>
      </c>
      <c r="J53" s="62">
        <v>2</v>
      </c>
      <c r="K53" s="62">
        <v>8</v>
      </c>
      <c r="L53" s="62">
        <v>1</v>
      </c>
      <c r="M53" s="62">
        <v>1</v>
      </c>
      <c r="N53" s="62">
        <v>1</v>
      </c>
      <c r="O53" s="62">
        <v>3</v>
      </c>
      <c r="P53" s="62">
        <v>44</v>
      </c>
      <c r="Q53" s="62"/>
      <c r="R53" s="62"/>
      <c r="S53" s="274">
        <f t="shared" si="0"/>
        <v>78</v>
      </c>
    </row>
    <row r="54" spans="1:19" x14ac:dyDescent="0.2">
      <c r="A54" s="271">
        <v>52</v>
      </c>
      <c r="B54" s="272" t="s">
        <v>151</v>
      </c>
      <c r="C54" s="62">
        <v>26</v>
      </c>
      <c r="D54" s="62">
        <v>113</v>
      </c>
      <c r="E54" s="62">
        <v>281</v>
      </c>
      <c r="F54" s="62">
        <v>73</v>
      </c>
      <c r="G54" s="62">
        <v>101</v>
      </c>
      <c r="H54" s="62">
        <v>395</v>
      </c>
      <c r="I54" s="62">
        <v>210</v>
      </c>
      <c r="J54" s="62">
        <v>179</v>
      </c>
      <c r="K54" s="62">
        <v>616</v>
      </c>
      <c r="L54" s="62">
        <v>329</v>
      </c>
      <c r="M54" s="62">
        <v>383</v>
      </c>
      <c r="N54" s="62">
        <v>22</v>
      </c>
      <c r="O54" s="62">
        <v>66</v>
      </c>
      <c r="P54" s="62">
        <v>3002</v>
      </c>
      <c r="Q54" s="62">
        <v>62</v>
      </c>
      <c r="R54" s="62">
        <v>29</v>
      </c>
      <c r="S54" s="274">
        <f t="shared" si="0"/>
        <v>5887</v>
      </c>
    </row>
    <row r="55" spans="1:19" x14ac:dyDescent="0.2">
      <c r="A55" s="271">
        <v>53</v>
      </c>
      <c r="B55" s="272" t="s">
        <v>152</v>
      </c>
      <c r="C55" s="62">
        <v>1</v>
      </c>
      <c r="D55" s="62">
        <v>17</v>
      </c>
      <c r="E55" s="62">
        <v>59</v>
      </c>
      <c r="F55" s="62"/>
      <c r="G55" s="62">
        <v>6</v>
      </c>
      <c r="H55" s="62">
        <v>35</v>
      </c>
      <c r="I55" s="62">
        <v>14</v>
      </c>
      <c r="J55" s="62">
        <v>8</v>
      </c>
      <c r="K55" s="62">
        <v>28</v>
      </c>
      <c r="L55" s="62">
        <v>10</v>
      </c>
      <c r="M55" s="62">
        <v>14</v>
      </c>
      <c r="N55" s="62"/>
      <c r="O55" s="62">
        <v>2</v>
      </c>
      <c r="P55" s="62">
        <v>325</v>
      </c>
      <c r="Q55" s="62">
        <v>7</v>
      </c>
      <c r="R55" s="62">
        <v>3</v>
      </c>
      <c r="S55" s="274">
        <f t="shared" si="0"/>
        <v>529</v>
      </c>
    </row>
    <row r="56" spans="1:19" x14ac:dyDescent="0.2">
      <c r="A56" s="271">
        <v>54</v>
      </c>
      <c r="B56" s="272" t="s">
        <v>153</v>
      </c>
      <c r="C56" s="62"/>
      <c r="D56" s="62">
        <v>2</v>
      </c>
      <c r="E56" s="62">
        <v>711</v>
      </c>
      <c r="F56" s="62">
        <v>1</v>
      </c>
      <c r="G56" s="62">
        <v>15</v>
      </c>
      <c r="H56" s="62">
        <v>3</v>
      </c>
      <c r="I56" s="62"/>
      <c r="J56" s="62">
        <v>19</v>
      </c>
      <c r="K56" s="62">
        <v>14</v>
      </c>
      <c r="L56" s="62">
        <v>9</v>
      </c>
      <c r="M56" s="62">
        <v>20</v>
      </c>
      <c r="N56" s="62">
        <v>18</v>
      </c>
      <c r="O56" s="62">
        <v>1</v>
      </c>
      <c r="P56" s="62">
        <v>33</v>
      </c>
      <c r="Q56" s="62"/>
      <c r="R56" s="62">
        <v>3</v>
      </c>
      <c r="S56" s="274">
        <f t="shared" si="0"/>
        <v>849</v>
      </c>
    </row>
    <row r="57" spans="1:19" x14ac:dyDescent="0.2">
      <c r="A57" s="271">
        <v>55</v>
      </c>
      <c r="B57" s="272" t="s">
        <v>154</v>
      </c>
      <c r="C57" s="62"/>
      <c r="D57" s="62">
        <v>4</v>
      </c>
      <c r="E57" s="62">
        <v>9</v>
      </c>
      <c r="F57" s="62">
        <v>1</v>
      </c>
      <c r="G57" s="62"/>
      <c r="H57" s="62">
        <v>17</v>
      </c>
      <c r="I57" s="62">
        <v>7</v>
      </c>
      <c r="J57" s="62">
        <v>2</v>
      </c>
      <c r="K57" s="62">
        <v>18</v>
      </c>
      <c r="L57" s="62">
        <v>2</v>
      </c>
      <c r="M57" s="62">
        <v>11</v>
      </c>
      <c r="N57" s="62"/>
      <c r="O57" s="62">
        <v>5</v>
      </c>
      <c r="P57" s="62">
        <v>162</v>
      </c>
      <c r="Q57" s="62">
        <v>1</v>
      </c>
      <c r="R57" s="62">
        <v>6</v>
      </c>
      <c r="S57" s="274">
        <f t="shared" si="0"/>
        <v>245</v>
      </c>
    </row>
    <row r="58" spans="1:19" ht="21" x14ac:dyDescent="0.2">
      <c r="A58" s="271">
        <v>56</v>
      </c>
      <c r="B58" s="272" t="s">
        <v>155</v>
      </c>
      <c r="C58" s="62">
        <v>23</v>
      </c>
      <c r="D58" s="62">
        <v>40</v>
      </c>
      <c r="E58" s="62">
        <v>105</v>
      </c>
      <c r="F58" s="62">
        <v>16</v>
      </c>
      <c r="G58" s="62">
        <v>103</v>
      </c>
      <c r="H58" s="62">
        <v>595</v>
      </c>
      <c r="I58" s="62">
        <v>587</v>
      </c>
      <c r="J58" s="62">
        <v>113</v>
      </c>
      <c r="K58" s="62">
        <v>421</v>
      </c>
      <c r="L58" s="62">
        <v>143</v>
      </c>
      <c r="M58" s="62">
        <v>169</v>
      </c>
      <c r="N58" s="62">
        <v>10</v>
      </c>
      <c r="O58" s="62">
        <v>89</v>
      </c>
      <c r="P58" s="62">
        <v>4244</v>
      </c>
      <c r="Q58" s="62">
        <v>42</v>
      </c>
      <c r="R58" s="62">
        <v>32</v>
      </c>
      <c r="S58" s="274">
        <f t="shared" si="0"/>
        <v>6732</v>
      </c>
    </row>
    <row r="59" spans="1:19" x14ac:dyDescent="0.2">
      <c r="A59" s="271">
        <v>57</v>
      </c>
      <c r="B59" s="272" t="s">
        <v>210</v>
      </c>
      <c r="C59" s="62">
        <v>5</v>
      </c>
      <c r="D59" s="62">
        <v>18</v>
      </c>
      <c r="E59" s="62">
        <v>38</v>
      </c>
      <c r="F59" s="62">
        <v>2</v>
      </c>
      <c r="G59" s="62">
        <v>18</v>
      </c>
      <c r="H59" s="62">
        <v>35</v>
      </c>
      <c r="I59" s="62">
        <v>33</v>
      </c>
      <c r="J59" s="62">
        <v>20</v>
      </c>
      <c r="K59" s="62">
        <v>20</v>
      </c>
      <c r="L59" s="62">
        <v>7</v>
      </c>
      <c r="M59" s="62">
        <v>10</v>
      </c>
      <c r="N59" s="62"/>
      <c r="O59" s="62">
        <v>2</v>
      </c>
      <c r="P59" s="62">
        <v>630</v>
      </c>
      <c r="Q59" s="62">
        <v>2</v>
      </c>
      <c r="R59" s="62">
        <v>3</v>
      </c>
      <c r="S59" s="274">
        <f t="shared" si="0"/>
        <v>843</v>
      </c>
    </row>
    <row r="60" spans="1:19" x14ac:dyDescent="0.2">
      <c r="A60" s="271">
        <v>58</v>
      </c>
      <c r="B60" s="272" t="s">
        <v>211</v>
      </c>
      <c r="C60" s="62">
        <v>4</v>
      </c>
      <c r="D60" s="62">
        <v>16</v>
      </c>
      <c r="E60" s="62">
        <v>20</v>
      </c>
      <c r="F60" s="62">
        <v>1</v>
      </c>
      <c r="G60" s="62">
        <v>2</v>
      </c>
      <c r="H60" s="62">
        <v>12</v>
      </c>
      <c r="I60" s="62">
        <v>16</v>
      </c>
      <c r="J60" s="62">
        <v>10</v>
      </c>
      <c r="K60" s="62">
        <v>9</v>
      </c>
      <c r="L60" s="62">
        <v>7</v>
      </c>
      <c r="M60" s="62">
        <v>6</v>
      </c>
      <c r="N60" s="62">
        <v>2</v>
      </c>
      <c r="O60" s="62">
        <v>4</v>
      </c>
      <c r="P60" s="62">
        <v>341</v>
      </c>
      <c r="Q60" s="62">
        <v>2</v>
      </c>
      <c r="R60" s="62">
        <v>2</v>
      </c>
      <c r="S60" s="274">
        <f t="shared" si="0"/>
        <v>454</v>
      </c>
    </row>
    <row r="61" spans="1:19" x14ac:dyDescent="0.2">
      <c r="A61" s="271">
        <v>59</v>
      </c>
      <c r="B61" s="272" t="s">
        <v>212</v>
      </c>
      <c r="C61" s="62">
        <v>5</v>
      </c>
      <c r="D61" s="62">
        <v>29</v>
      </c>
      <c r="E61" s="62">
        <v>53</v>
      </c>
      <c r="F61" s="62">
        <v>3</v>
      </c>
      <c r="G61" s="62">
        <v>4</v>
      </c>
      <c r="H61" s="62">
        <v>53</v>
      </c>
      <c r="I61" s="62">
        <v>28</v>
      </c>
      <c r="J61" s="62">
        <v>22</v>
      </c>
      <c r="K61" s="62">
        <v>41</v>
      </c>
      <c r="L61" s="62">
        <v>26</v>
      </c>
      <c r="M61" s="62">
        <v>22</v>
      </c>
      <c r="N61" s="62">
        <v>4</v>
      </c>
      <c r="O61" s="62">
        <v>6</v>
      </c>
      <c r="P61" s="62">
        <v>754</v>
      </c>
      <c r="Q61" s="62"/>
      <c r="R61" s="62">
        <v>2</v>
      </c>
      <c r="S61" s="274">
        <f t="shared" si="0"/>
        <v>1052</v>
      </c>
    </row>
    <row r="62" spans="1:19" x14ac:dyDescent="0.2">
      <c r="A62" s="271">
        <v>60</v>
      </c>
      <c r="B62" s="272" t="s">
        <v>183</v>
      </c>
      <c r="C62" s="62">
        <v>10</v>
      </c>
      <c r="D62" s="62">
        <v>37</v>
      </c>
      <c r="E62" s="62">
        <v>57</v>
      </c>
      <c r="F62" s="62">
        <v>5</v>
      </c>
      <c r="G62" s="62">
        <v>20</v>
      </c>
      <c r="H62" s="62">
        <v>110</v>
      </c>
      <c r="I62" s="62">
        <v>85</v>
      </c>
      <c r="J62" s="62">
        <v>18</v>
      </c>
      <c r="K62" s="62">
        <v>50</v>
      </c>
      <c r="L62" s="62">
        <v>35</v>
      </c>
      <c r="M62" s="62">
        <v>61</v>
      </c>
      <c r="N62" s="62">
        <v>3</v>
      </c>
      <c r="O62" s="62">
        <v>24</v>
      </c>
      <c r="P62" s="62">
        <v>923</v>
      </c>
      <c r="Q62" s="62">
        <v>16</v>
      </c>
      <c r="R62" s="62">
        <v>2</v>
      </c>
      <c r="S62" s="274">
        <f t="shared" si="0"/>
        <v>1456</v>
      </c>
    </row>
    <row r="63" spans="1:19" x14ac:dyDescent="0.2">
      <c r="A63" s="271">
        <v>61</v>
      </c>
      <c r="B63" s="272" t="s">
        <v>184</v>
      </c>
      <c r="C63" s="62">
        <v>74</v>
      </c>
      <c r="D63" s="62">
        <v>88</v>
      </c>
      <c r="E63" s="62">
        <v>129</v>
      </c>
      <c r="F63" s="62">
        <v>71</v>
      </c>
      <c r="G63" s="62">
        <v>312</v>
      </c>
      <c r="H63" s="62">
        <v>1083</v>
      </c>
      <c r="I63" s="62">
        <v>449</v>
      </c>
      <c r="J63" s="62">
        <v>128</v>
      </c>
      <c r="K63" s="62">
        <v>957</v>
      </c>
      <c r="L63" s="62">
        <v>285</v>
      </c>
      <c r="M63" s="62">
        <v>527</v>
      </c>
      <c r="N63" s="62">
        <v>34</v>
      </c>
      <c r="O63" s="62">
        <v>96</v>
      </c>
      <c r="P63" s="62">
        <v>5520</v>
      </c>
      <c r="Q63" s="62">
        <v>195</v>
      </c>
      <c r="R63" s="62">
        <v>20</v>
      </c>
      <c r="S63" s="274">
        <f t="shared" si="0"/>
        <v>9968</v>
      </c>
    </row>
    <row r="64" spans="1:19" x14ac:dyDescent="0.2">
      <c r="A64" s="271">
        <v>62</v>
      </c>
      <c r="B64" s="272" t="s">
        <v>185</v>
      </c>
      <c r="C64" s="62">
        <v>12</v>
      </c>
      <c r="D64" s="62">
        <v>24</v>
      </c>
      <c r="E64" s="62">
        <v>44</v>
      </c>
      <c r="F64" s="62">
        <v>8</v>
      </c>
      <c r="G64" s="62">
        <v>33</v>
      </c>
      <c r="H64" s="62">
        <v>139</v>
      </c>
      <c r="I64" s="62">
        <v>114</v>
      </c>
      <c r="J64" s="62">
        <v>43</v>
      </c>
      <c r="K64" s="62">
        <v>107</v>
      </c>
      <c r="L64" s="62">
        <v>36</v>
      </c>
      <c r="M64" s="62">
        <v>41</v>
      </c>
      <c r="N64" s="62">
        <v>7</v>
      </c>
      <c r="O64" s="62">
        <v>16</v>
      </c>
      <c r="P64" s="62">
        <v>925</v>
      </c>
      <c r="Q64" s="62">
        <v>10</v>
      </c>
      <c r="R64" s="62">
        <v>8</v>
      </c>
      <c r="S64" s="274">
        <f t="shared" si="0"/>
        <v>1567</v>
      </c>
    </row>
    <row r="65" spans="1:22" x14ac:dyDescent="0.2">
      <c r="A65" s="271">
        <v>63</v>
      </c>
      <c r="B65" s="272" t="s">
        <v>186</v>
      </c>
      <c r="C65" s="62">
        <v>1</v>
      </c>
      <c r="D65" s="62">
        <v>3</v>
      </c>
      <c r="E65" s="62">
        <v>4</v>
      </c>
      <c r="F65" s="62">
        <v>2</v>
      </c>
      <c r="G65" s="62">
        <v>2</v>
      </c>
      <c r="H65" s="62">
        <v>15</v>
      </c>
      <c r="I65" s="62">
        <v>3</v>
      </c>
      <c r="J65" s="62">
        <v>3</v>
      </c>
      <c r="K65" s="62">
        <v>12</v>
      </c>
      <c r="L65" s="62"/>
      <c r="M65" s="62">
        <v>8</v>
      </c>
      <c r="N65" s="62"/>
      <c r="O65" s="62">
        <v>1</v>
      </c>
      <c r="P65" s="62">
        <v>138</v>
      </c>
      <c r="Q65" s="62"/>
      <c r="R65" s="62"/>
      <c r="S65" s="274">
        <f t="shared" si="0"/>
        <v>192</v>
      </c>
    </row>
    <row r="66" spans="1:22" x14ac:dyDescent="0.2">
      <c r="A66" s="271">
        <v>64</v>
      </c>
      <c r="B66" s="272" t="s">
        <v>187</v>
      </c>
      <c r="C66" s="62"/>
      <c r="D66" s="62">
        <v>4</v>
      </c>
      <c r="E66" s="62">
        <v>4</v>
      </c>
      <c r="F66" s="62">
        <v>2</v>
      </c>
      <c r="G66" s="62">
        <v>3</v>
      </c>
      <c r="H66" s="62">
        <v>6</v>
      </c>
      <c r="I66" s="62">
        <v>8</v>
      </c>
      <c r="J66" s="62">
        <v>3</v>
      </c>
      <c r="K66" s="62">
        <v>11</v>
      </c>
      <c r="L66" s="62">
        <v>6</v>
      </c>
      <c r="M66" s="62">
        <v>6</v>
      </c>
      <c r="N66" s="62"/>
      <c r="O66" s="62">
        <v>9</v>
      </c>
      <c r="P66" s="62">
        <v>246</v>
      </c>
      <c r="Q66" s="62">
        <v>2</v>
      </c>
      <c r="R66" s="62"/>
      <c r="S66" s="274">
        <f t="shared" si="0"/>
        <v>310</v>
      </c>
    </row>
    <row r="67" spans="1:22" x14ac:dyDescent="0.2">
      <c r="A67" s="271">
        <v>65</v>
      </c>
      <c r="B67" s="272" t="s">
        <v>188</v>
      </c>
      <c r="C67" s="62">
        <v>5</v>
      </c>
      <c r="D67" s="62">
        <v>7</v>
      </c>
      <c r="E67" s="62">
        <v>81</v>
      </c>
      <c r="F67" s="62">
        <v>8</v>
      </c>
      <c r="G67" s="62">
        <v>21</v>
      </c>
      <c r="H67" s="62">
        <v>47</v>
      </c>
      <c r="I67" s="62">
        <v>31</v>
      </c>
      <c r="J67" s="62">
        <v>14</v>
      </c>
      <c r="K67" s="62">
        <v>39</v>
      </c>
      <c r="L67" s="62">
        <v>26</v>
      </c>
      <c r="M67" s="62">
        <v>41</v>
      </c>
      <c r="N67" s="62">
        <v>5</v>
      </c>
      <c r="O67" s="62">
        <v>3</v>
      </c>
      <c r="P67" s="62">
        <v>534</v>
      </c>
      <c r="Q67" s="62">
        <v>11</v>
      </c>
      <c r="R67" s="62">
        <v>1</v>
      </c>
      <c r="S67" s="274">
        <f t="shared" si="0"/>
        <v>874</v>
      </c>
    </row>
    <row r="68" spans="1:22" x14ac:dyDescent="0.2">
      <c r="A68" s="271">
        <v>66</v>
      </c>
      <c r="B68" s="272" t="s">
        <v>189</v>
      </c>
      <c r="C68" s="62">
        <v>139</v>
      </c>
      <c r="D68" s="62">
        <v>310</v>
      </c>
      <c r="E68" s="62">
        <v>706</v>
      </c>
      <c r="F68" s="62">
        <v>86</v>
      </c>
      <c r="G68" s="62">
        <v>195</v>
      </c>
      <c r="H68" s="62">
        <v>657</v>
      </c>
      <c r="I68" s="62">
        <v>531</v>
      </c>
      <c r="J68" s="62">
        <v>272</v>
      </c>
      <c r="K68" s="62">
        <v>772</v>
      </c>
      <c r="L68" s="62">
        <v>430</v>
      </c>
      <c r="M68" s="62">
        <v>513</v>
      </c>
      <c r="N68" s="62">
        <v>77</v>
      </c>
      <c r="O68" s="62">
        <v>79</v>
      </c>
      <c r="P68" s="62">
        <v>7462</v>
      </c>
      <c r="Q68" s="62">
        <v>112</v>
      </c>
      <c r="R68" s="62">
        <v>68</v>
      </c>
      <c r="S68" s="274">
        <f t="shared" si="0"/>
        <v>12409</v>
      </c>
    </row>
    <row r="69" spans="1:22" x14ac:dyDescent="0.2">
      <c r="A69" s="271">
        <v>67</v>
      </c>
      <c r="B69" s="272" t="s">
        <v>190</v>
      </c>
      <c r="C69" s="62">
        <v>8</v>
      </c>
      <c r="D69" s="62">
        <v>3</v>
      </c>
      <c r="E69" s="62">
        <v>17</v>
      </c>
      <c r="F69" s="62"/>
      <c r="G69" s="62">
        <v>11</v>
      </c>
      <c r="H69" s="62">
        <v>44</v>
      </c>
      <c r="I69" s="62">
        <v>23</v>
      </c>
      <c r="J69" s="62">
        <v>11</v>
      </c>
      <c r="K69" s="62">
        <v>35</v>
      </c>
      <c r="L69" s="62">
        <v>10</v>
      </c>
      <c r="M69" s="62">
        <v>8</v>
      </c>
      <c r="N69" s="62">
        <v>3</v>
      </c>
      <c r="O69" s="62">
        <v>15</v>
      </c>
      <c r="P69" s="62">
        <v>330</v>
      </c>
      <c r="Q69" s="62">
        <v>6</v>
      </c>
      <c r="R69" s="62">
        <v>3</v>
      </c>
      <c r="S69" s="274">
        <f t="shared" si="0"/>
        <v>527</v>
      </c>
    </row>
    <row r="70" spans="1:22" x14ac:dyDescent="0.2">
      <c r="A70" s="271">
        <v>68</v>
      </c>
      <c r="B70" s="272" t="s">
        <v>191</v>
      </c>
      <c r="C70" s="62">
        <v>10</v>
      </c>
      <c r="D70" s="62">
        <v>5</v>
      </c>
      <c r="E70" s="62">
        <v>10</v>
      </c>
      <c r="F70" s="62"/>
      <c r="G70" s="62">
        <v>1</v>
      </c>
      <c r="H70" s="62">
        <v>23</v>
      </c>
      <c r="I70" s="62">
        <v>6</v>
      </c>
      <c r="J70" s="62">
        <v>3</v>
      </c>
      <c r="K70" s="62">
        <v>15</v>
      </c>
      <c r="L70" s="62">
        <v>4</v>
      </c>
      <c r="M70" s="62">
        <v>7</v>
      </c>
      <c r="N70" s="62"/>
      <c r="O70" s="62">
        <v>5</v>
      </c>
      <c r="P70" s="62">
        <v>173</v>
      </c>
      <c r="Q70" s="62"/>
      <c r="R70" s="62">
        <v>1</v>
      </c>
      <c r="S70" s="274">
        <f t="shared" si="0"/>
        <v>263</v>
      </c>
    </row>
    <row r="71" spans="1:22" x14ac:dyDescent="0.2">
      <c r="A71" s="271">
        <v>69</v>
      </c>
      <c r="B71" s="272" t="s">
        <v>192</v>
      </c>
      <c r="C71" s="62">
        <v>1</v>
      </c>
      <c r="D71" s="62">
        <v>7</v>
      </c>
      <c r="E71" s="62">
        <v>4</v>
      </c>
      <c r="F71" s="62">
        <v>1</v>
      </c>
      <c r="G71" s="62">
        <v>7</v>
      </c>
      <c r="H71" s="62">
        <v>10</v>
      </c>
      <c r="I71" s="62">
        <v>2</v>
      </c>
      <c r="J71" s="62">
        <v>1</v>
      </c>
      <c r="K71" s="62">
        <v>13</v>
      </c>
      <c r="L71" s="62">
        <v>1</v>
      </c>
      <c r="M71" s="62">
        <v>4</v>
      </c>
      <c r="N71" s="62"/>
      <c r="O71" s="62">
        <v>3</v>
      </c>
      <c r="P71" s="62">
        <v>185</v>
      </c>
      <c r="Q71" s="62">
        <v>1</v>
      </c>
      <c r="R71" s="62">
        <v>3</v>
      </c>
      <c r="S71" s="274">
        <f t="shared" si="0"/>
        <v>243</v>
      </c>
    </row>
    <row r="72" spans="1:22" x14ac:dyDescent="0.2">
      <c r="A72" s="273"/>
      <c r="B72" s="273" t="s">
        <v>99</v>
      </c>
      <c r="C72" s="274">
        <f t="shared" ref="C72:S72" si="1">SUM(C3:C71)</f>
        <v>2709</v>
      </c>
      <c r="D72" s="274">
        <f t="shared" si="1"/>
        <v>21439</v>
      </c>
      <c r="E72" s="274">
        <f t="shared" si="1"/>
        <v>27755</v>
      </c>
      <c r="F72" s="274">
        <f t="shared" si="1"/>
        <v>6140</v>
      </c>
      <c r="G72" s="274">
        <f t="shared" si="1"/>
        <v>13725</v>
      </c>
      <c r="H72" s="274">
        <f t="shared" si="1"/>
        <v>53357</v>
      </c>
      <c r="I72" s="274">
        <f t="shared" si="1"/>
        <v>32987</v>
      </c>
      <c r="J72" s="274">
        <f t="shared" si="1"/>
        <v>17020</v>
      </c>
      <c r="K72" s="274">
        <f t="shared" si="1"/>
        <v>59368</v>
      </c>
      <c r="L72" s="274">
        <f t="shared" si="1"/>
        <v>27291</v>
      </c>
      <c r="M72" s="274">
        <f t="shared" si="1"/>
        <v>34624</v>
      </c>
      <c r="N72" s="274">
        <f t="shared" si="1"/>
        <v>2393</v>
      </c>
      <c r="O72" s="274">
        <f t="shared" si="1"/>
        <v>7278</v>
      </c>
      <c r="P72" s="274">
        <f t="shared" si="1"/>
        <v>464949</v>
      </c>
      <c r="Q72" s="274">
        <f t="shared" si="1"/>
        <v>6894</v>
      </c>
      <c r="R72" s="274">
        <f t="shared" si="1"/>
        <v>4483</v>
      </c>
      <c r="S72" s="274">
        <f t="shared" si="1"/>
        <v>782412</v>
      </c>
    </row>
    <row r="74" spans="1:22" ht="13.5" thickBot="1" x14ac:dyDescent="0.25">
      <c r="A74" s="266">
        <v>0</v>
      </c>
      <c r="B74" s="267" t="s">
        <v>326</v>
      </c>
      <c r="C74" s="270">
        <v>4</v>
      </c>
      <c r="D74" s="270"/>
      <c r="E74" s="270"/>
      <c r="F74" s="270"/>
      <c r="G74" s="270"/>
      <c r="H74" s="270"/>
      <c r="I74" s="270"/>
      <c r="J74" s="270">
        <v>2</v>
      </c>
      <c r="K74" s="270">
        <v>1</v>
      </c>
      <c r="L74" s="270"/>
      <c r="M74" s="270">
        <v>2</v>
      </c>
      <c r="N74" s="270">
        <v>1</v>
      </c>
      <c r="O74" s="270"/>
      <c r="P74" s="270">
        <v>2</v>
      </c>
      <c r="Q74" s="270"/>
      <c r="R74" s="270"/>
      <c r="S74" s="269">
        <f>SUM(C74:R74)</f>
        <v>12</v>
      </c>
    </row>
    <row r="75" spans="1:22" ht="13.5" thickBot="1" x14ac:dyDescent="0.25">
      <c r="U75" s="380" t="s">
        <v>67</v>
      </c>
      <c r="V75" s="381"/>
    </row>
    <row r="78" spans="1:22" x14ac:dyDescent="0.2"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O91"/>
  <sheetViews>
    <sheetView showGridLines="0" zoomScale="75" workbookViewId="0">
      <selection activeCell="J8" sqref="J8:K8"/>
    </sheetView>
  </sheetViews>
  <sheetFormatPr baseColWidth="10" defaultColWidth="11.42578125" defaultRowHeight="12.75" x14ac:dyDescent="0.2"/>
  <cols>
    <col min="1" max="1" width="3.140625" style="275" bestFit="1" customWidth="1"/>
    <col min="2" max="2" width="89" style="30" customWidth="1"/>
    <col min="3" max="5" width="11.42578125" style="30"/>
    <col min="6" max="6" width="12.42578125" style="30" bestFit="1" customWidth="1"/>
    <col min="7" max="16384" width="11.42578125" style="30"/>
  </cols>
  <sheetData>
    <row r="2" spans="1:11" ht="13.5" thickBot="1" x14ac:dyDescent="0.25">
      <c r="B2" s="421" t="s">
        <v>412</v>
      </c>
      <c r="C2" s="422"/>
      <c r="D2" s="422"/>
      <c r="E2" s="422"/>
    </row>
    <row r="3" spans="1:11" ht="12.6" customHeight="1" x14ac:dyDescent="0.2">
      <c r="B3" s="322"/>
      <c r="C3" s="442" t="s">
        <v>411</v>
      </c>
      <c r="D3" s="443"/>
      <c r="E3" s="444"/>
      <c r="F3" s="433" t="s">
        <v>396</v>
      </c>
      <c r="G3" s="434"/>
      <c r="H3" s="435"/>
    </row>
    <row r="4" spans="1:11" ht="13.5" thickBot="1" x14ac:dyDescent="0.25">
      <c r="B4" s="322"/>
      <c r="C4" s="445"/>
      <c r="D4" s="446"/>
      <c r="E4" s="447"/>
      <c r="F4" s="436" t="s">
        <v>347</v>
      </c>
      <c r="G4" s="437"/>
      <c r="H4" s="438"/>
    </row>
    <row r="5" spans="1:11" ht="13.15" customHeight="1" x14ac:dyDescent="0.2">
      <c r="A5" s="294"/>
      <c r="B5" s="425" t="s">
        <v>0</v>
      </c>
      <c r="C5" s="427" t="s">
        <v>54</v>
      </c>
      <c r="D5" s="429" t="s">
        <v>55</v>
      </c>
      <c r="E5" s="431" t="s">
        <v>77</v>
      </c>
      <c r="F5" s="427" t="s">
        <v>54</v>
      </c>
      <c r="G5" s="429" t="s">
        <v>55</v>
      </c>
      <c r="H5" s="431" t="s">
        <v>77</v>
      </c>
    </row>
    <row r="6" spans="1:11" ht="12.75" customHeight="1" thickBot="1" x14ac:dyDescent="0.25">
      <c r="A6" s="295"/>
      <c r="B6" s="426"/>
      <c r="C6" s="428"/>
      <c r="D6" s="430"/>
      <c r="E6" s="432"/>
      <c r="F6" s="439"/>
      <c r="G6" s="440"/>
      <c r="H6" s="441"/>
    </row>
    <row r="7" spans="1:11" ht="13.5" thickBot="1" x14ac:dyDescent="0.25">
      <c r="A7" s="296">
        <v>1</v>
      </c>
      <c r="B7" s="325" t="s">
        <v>1</v>
      </c>
      <c r="C7" s="328">
        <f>'Año 2016'!$K5/VLOOKUP(A7,DATOS,4,0)*100000</f>
        <v>7.8986007267754896</v>
      </c>
      <c r="D7" s="297">
        <f>'Año 2016'!$L5/VLOOKUP(A7,DATOS,5,0)*100000</f>
        <v>2.8861273586389413</v>
      </c>
      <c r="E7" s="298">
        <f>$C7/$D7</f>
        <v>2.7367471165584192</v>
      </c>
      <c r="F7" s="297">
        <f>('Año 2015'!I5-'Año 2014'!I5)/VLOOKUP(A7,DATOS,4,0)*100000</f>
        <v>33.343857356482019</v>
      </c>
      <c r="G7" s="297">
        <f>('Año 2015'!J5-'Año 2014'!J5)/VLOOKUP(A7,DATOS,5,0)*100000</f>
        <v>15.111633136244345</v>
      </c>
      <c r="H7" s="298">
        <f>$F7/$G7</f>
        <v>2.2065025702952501</v>
      </c>
      <c r="I7" s="290"/>
    </row>
    <row r="8" spans="1:11" ht="12" customHeight="1" thickBot="1" x14ac:dyDescent="0.25">
      <c r="A8" s="296">
        <v>2</v>
      </c>
      <c r="B8" s="325" t="s">
        <v>2</v>
      </c>
      <c r="C8" s="328">
        <f>'Año 2016'!$K6/VLOOKUP(A8,DATOS,4,0)*100000</f>
        <v>975.34684794325267</v>
      </c>
      <c r="D8" s="297">
        <f>'Año 2016'!$L6/VLOOKUP(A8,DATOS,5,0)*100000</f>
        <v>285.08771929824564</v>
      </c>
      <c r="E8" s="298">
        <f t="shared" ref="E8:E71" si="0">$C8/$D8</f>
        <v>3.421216635862486</v>
      </c>
      <c r="F8" s="297">
        <f>('Año 2015'!I6-'Año 2014'!I6)/VLOOKUP(A8,DATOS,4,0)*100000</f>
        <v>3497.4558688874213</v>
      </c>
      <c r="G8" s="297">
        <f>('Año 2015'!J6-'Año 2014'!J6)/VLOOKUP(A8,DATOS,5,0)*100000</f>
        <v>1172.0272904483431</v>
      </c>
      <c r="H8" s="298">
        <f t="shared" ref="H8:H71" si="1">$F8/$G8</f>
        <v>2.984107876489392</v>
      </c>
      <c r="I8" s="290"/>
      <c r="J8" s="423" t="s">
        <v>67</v>
      </c>
      <c r="K8" s="424"/>
    </row>
    <row r="9" spans="1:11" ht="12" customHeight="1" x14ac:dyDescent="0.2">
      <c r="A9" s="296">
        <v>3</v>
      </c>
      <c r="B9" s="325" t="s">
        <v>3</v>
      </c>
      <c r="C9" s="328">
        <f>'Año 2016'!$K7/VLOOKUP(A9,DATOS,4,0)*100000</f>
        <v>2840.8569287202304</v>
      </c>
      <c r="D9" s="297">
        <f>'Año 2016'!$L7/VLOOKUP(A9,DATOS,5,0)*100000</f>
        <v>39.538130088516994</v>
      </c>
      <c r="E9" s="298">
        <f t="shared" si="0"/>
        <v>71.851069394536097</v>
      </c>
      <c r="F9" s="297">
        <f>('Año 2015'!I7-'Año 2014'!I7)/VLOOKUP(A9,DATOS,4,0)*100000</f>
        <v>11734.700285269082</v>
      </c>
      <c r="G9" s="297">
        <f>('Año 2015'!J7-'Año 2014'!J7)/VLOOKUP(A9,DATOS,5,0)*100000</f>
        <v>167.02842710863303</v>
      </c>
      <c r="H9" s="298">
        <f t="shared" si="1"/>
        <v>70.255707297279358</v>
      </c>
      <c r="I9" s="290"/>
    </row>
    <row r="10" spans="1:11" ht="12" customHeight="1" x14ac:dyDescent="0.2">
      <c r="A10" s="296">
        <v>4</v>
      </c>
      <c r="B10" s="325" t="s">
        <v>78</v>
      </c>
      <c r="C10" s="328">
        <f>'Año 2016'!$K8/VLOOKUP(A10,DATOS,4,0)*100000</f>
        <v>33.299190434370182</v>
      </c>
      <c r="D10" s="297">
        <f>'Año 2016'!$L8/VLOOKUP(A10,DATOS,5,0)*100000</f>
        <v>15.014347944380111</v>
      </c>
      <c r="E10" s="298">
        <f t="shared" si="0"/>
        <v>2.217824614010901</v>
      </c>
      <c r="F10" s="297">
        <f>('Año 2015'!I8-'Año 2014'!I8)/VLOOKUP(A10,DATOS,4,0)*100000</f>
        <v>128.49184594170117</v>
      </c>
      <c r="G10" s="297">
        <f>('Año 2015'!J8-'Año 2014'!J8)/VLOOKUP(A10,DATOS,5,0)*100000</f>
        <v>49.388449069742776</v>
      </c>
      <c r="H10" s="298">
        <f t="shared" si="1"/>
        <v>2.6016578443322715</v>
      </c>
      <c r="I10" s="290"/>
    </row>
    <row r="11" spans="1:11" ht="12" customHeight="1" x14ac:dyDescent="0.2">
      <c r="A11" s="296">
        <v>5</v>
      </c>
      <c r="B11" s="325" t="s">
        <v>5</v>
      </c>
      <c r="C11" s="328">
        <f>'Año 2016'!$K9/VLOOKUP(A11,DATOS,4,0)*100000</f>
        <v>172.68976537135816</v>
      </c>
      <c r="D11" s="297">
        <f>'Año 2016'!$L9/VLOOKUP(A11,DATOS,5,0)*100000</f>
        <v>10.636514310489581</v>
      </c>
      <c r="E11" s="298">
        <f t="shared" si="0"/>
        <v>16.235559914685016</v>
      </c>
      <c r="F11" s="297">
        <f>('Año 2015'!I9-'Año 2014'!I9)/VLOOKUP(A11,DATOS,4,0)*100000</f>
        <v>713.46474689228023</v>
      </c>
      <c r="G11" s="297">
        <f>('Año 2015'!J9-'Año 2014'!J9)/VLOOKUP(A11,DATOS,5,0)*100000</f>
        <v>49.842446631775871</v>
      </c>
      <c r="H11" s="298">
        <f t="shared" si="1"/>
        <v>14.314400578350174</v>
      </c>
      <c r="I11" s="290"/>
    </row>
    <row r="12" spans="1:11" ht="12" customHeight="1" x14ac:dyDescent="0.2">
      <c r="A12" s="296">
        <v>6</v>
      </c>
      <c r="B12" s="325" t="s">
        <v>6</v>
      </c>
      <c r="C12" s="328">
        <f>'Año 2016'!$K10/VLOOKUP(A12,DATOS,4,0)*100000</f>
        <v>1.6303426570818402</v>
      </c>
      <c r="D12" s="297">
        <f>'Año 2016'!$L10/VLOOKUP(A12,DATOS,5,0)*100000</f>
        <v>3.372553317960111</v>
      </c>
      <c r="E12" s="298">
        <f t="shared" si="0"/>
        <v>0.48341493917965783</v>
      </c>
      <c r="F12" s="297">
        <f>('Año 2015'!I10-'Año 2014'!I10)/VLOOKUP(A12,DATOS,4,0)*100000</f>
        <v>7.176485485967552</v>
      </c>
      <c r="G12" s="297">
        <f>('Año 2015'!J10-'Año 2014'!J10)/VLOOKUP(A12,DATOS,5,0)*100000</f>
        <v>15.241346725396657</v>
      </c>
      <c r="H12" s="298">
        <f t="shared" si="1"/>
        <v>0.47085638921981704</v>
      </c>
      <c r="I12" s="290"/>
    </row>
    <row r="13" spans="1:11" ht="12" customHeight="1" x14ac:dyDescent="0.2">
      <c r="A13" s="296">
        <v>7</v>
      </c>
      <c r="B13" s="325" t="s">
        <v>7</v>
      </c>
      <c r="C13" s="328">
        <f>'Año 2016'!$K11/VLOOKUP(A13,DATOS,4,0)*100000</f>
        <v>187.68296222689619</v>
      </c>
      <c r="D13" s="297">
        <f>'Año 2016'!$L11/VLOOKUP(A13,DATOS,5,0)*100000</f>
        <v>101.69545389541257</v>
      </c>
      <c r="E13" s="298">
        <f t="shared" si="0"/>
        <v>1.8455393534101967</v>
      </c>
      <c r="F13" s="297">
        <f>('Año 2015'!I11-'Año 2014'!I11)/VLOOKUP(A13,DATOS,4,0)*100000</f>
        <v>803.46115046060152</v>
      </c>
      <c r="G13" s="297">
        <f>('Año 2015'!J11-'Año 2014'!J11)/VLOOKUP(A13,DATOS,5,0)*100000</f>
        <v>387.58420438710817</v>
      </c>
      <c r="H13" s="298">
        <f t="shared" si="1"/>
        <v>2.0729976644201091</v>
      </c>
      <c r="I13" s="290"/>
    </row>
    <row r="14" spans="1:11" ht="12" customHeight="1" x14ac:dyDescent="0.2">
      <c r="A14" s="296">
        <v>8</v>
      </c>
      <c r="B14" s="325" t="s">
        <v>8</v>
      </c>
      <c r="C14" s="328">
        <f>'Año 2016'!$K12/VLOOKUP(A14,DATOS,4,0)*100000</f>
        <v>29.601283334190651</v>
      </c>
      <c r="D14" s="297">
        <f>'Año 2016'!$L12/VLOOKUP(A14,DATOS,5,0)*100000</f>
        <v>36.950241168520378</v>
      </c>
      <c r="E14" s="298">
        <f t="shared" si="0"/>
        <v>0.80111204685206105</v>
      </c>
      <c r="F14" s="297">
        <f>('Año 2015'!I12-'Año 2014'!I12)/VLOOKUP(A14,DATOS,4,0)*100000</f>
        <v>122.27739423803753</v>
      </c>
      <c r="G14" s="297">
        <f>('Año 2015'!J12-'Año 2014'!J12)/VLOOKUP(A14,DATOS,5,0)*100000</f>
        <v>147.22232555063712</v>
      </c>
      <c r="H14" s="298">
        <f t="shared" si="1"/>
        <v>0.83056284962690807</v>
      </c>
      <c r="I14" s="290"/>
    </row>
    <row r="15" spans="1:11" ht="12" customHeight="1" x14ac:dyDescent="0.2">
      <c r="A15" s="296">
        <v>9</v>
      </c>
      <c r="B15" s="325" t="s">
        <v>9</v>
      </c>
      <c r="C15" s="328">
        <f>'Año 2016'!$K13/VLOOKUP(A15,DATOS,4,0)*100000</f>
        <v>64.413990146090939</v>
      </c>
      <c r="D15" s="297">
        <f>'Año 2016'!$L13/VLOOKUP(A15,DATOS,5,0)*100000</f>
        <v>12.997601351750541</v>
      </c>
      <c r="E15" s="298">
        <f t="shared" si="0"/>
        <v>4.9558367273216568</v>
      </c>
      <c r="F15" s="297">
        <f>('Año 2015'!I13-'Año 2014'!I13)/VLOOKUP(A15,DATOS,4,0)*100000</f>
        <v>220.43898849995566</v>
      </c>
      <c r="G15" s="297">
        <f>('Año 2015'!J13-'Año 2014'!J13)/VLOOKUP(A15,DATOS,5,0)*100000</f>
        <v>56.716805898547811</v>
      </c>
      <c r="H15" s="298">
        <f t="shared" si="1"/>
        <v>3.8866608407791143</v>
      </c>
      <c r="I15" s="290"/>
    </row>
    <row r="16" spans="1:11" ht="12" customHeight="1" x14ac:dyDescent="0.2">
      <c r="A16" s="296">
        <v>10</v>
      </c>
      <c r="B16" s="325" t="s">
        <v>10</v>
      </c>
      <c r="C16" s="328">
        <f>'Año 2016'!$K14/VLOOKUP(A16,DATOS,4,0)*100000</f>
        <v>3.3516062146732186</v>
      </c>
      <c r="D16" s="297">
        <f>'Año 2016'!$L14/VLOOKUP(A16,DATOS,5,0)*100000</f>
        <v>3.2149870531602454</v>
      </c>
      <c r="E16" s="298">
        <f t="shared" si="0"/>
        <v>1.0424944670861678</v>
      </c>
      <c r="F16" s="297">
        <f>('Año 2015'!I14-'Año 2014'!I14)/VLOOKUP(A16,DATOS,4,0)*100000</f>
        <v>14.978082010206304</v>
      </c>
      <c r="G16" s="297">
        <f>('Año 2015'!J14-'Año 2014'!J14)/VLOOKUP(A16,DATOS,5,0)*100000</f>
        <v>10.687659663208384</v>
      </c>
      <c r="H16" s="298">
        <f t="shared" si="1"/>
        <v>1.4014370294525225</v>
      </c>
      <c r="I16" s="290"/>
    </row>
    <row r="17" spans="1:9" ht="12" customHeight="1" x14ac:dyDescent="0.2">
      <c r="A17" s="296">
        <v>11</v>
      </c>
      <c r="B17" s="325" t="s">
        <v>11</v>
      </c>
      <c r="C17" s="328">
        <f>'Año 2016'!$K15/VLOOKUP(A17,DATOS,4,0)*100000</f>
        <v>121.59825096244188</v>
      </c>
      <c r="D17" s="297">
        <f>'Año 2016'!$L15/VLOOKUP(A17,DATOS,5,0)*100000</f>
        <v>22.472879320638047</v>
      </c>
      <c r="E17" s="298">
        <f t="shared" si="0"/>
        <v>5.4108887974480293</v>
      </c>
      <c r="F17" s="297">
        <f>('Año 2015'!I15-'Año 2014'!I15)/VLOOKUP(A17,DATOS,4,0)*100000</f>
        <v>457.70939536695329</v>
      </c>
      <c r="G17" s="297">
        <f>('Año 2015'!J15-'Año 2014'!J15)/VLOOKUP(A17,DATOS,5,0)*100000</f>
        <v>82.335700714430018</v>
      </c>
      <c r="H17" s="298">
        <f t="shared" si="1"/>
        <v>5.559063582326881</v>
      </c>
      <c r="I17" s="290"/>
    </row>
    <row r="18" spans="1:9" ht="12" customHeight="1" x14ac:dyDescent="0.2">
      <c r="A18" s="296">
        <v>12</v>
      </c>
      <c r="B18" s="325" t="s">
        <v>12</v>
      </c>
      <c r="C18" s="328">
        <f>'Año 2016'!$K16/VLOOKUP(A18,DATOS,4,0)*100000</f>
        <v>46.802960738452065</v>
      </c>
      <c r="D18" s="297">
        <f>'Año 2016'!$L16/VLOOKUP(A18,DATOS,5,0)*100000</f>
        <v>58.378362985270137</v>
      </c>
      <c r="E18" s="298">
        <f t="shared" si="0"/>
        <v>0.80171759441526746</v>
      </c>
      <c r="F18" s="297">
        <f>('Año 2015'!I16-'Año 2014'!I16)/VLOOKUP(A18,DATOS,4,0)*100000</f>
        <v>166.2768425206703</v>
      </c>
      <c r="G18" s="297">
        <f>('Año 2015'!J16-'Año 2014'!J16)/VLOOKUP(A18,DATOS,5,0)*100000</f>
        <v>192.22143909784072</v>
      </c>
      <c r="H18" s="298">
        <f t="shared" si="1"/>
        <v>0.86502756040670048</v>
      </c>
      <c r="I18" s="290"/>
    </row>
    <row r="19" spans="1:9" ht="12" customHeight="1" x14ac:dyDescent="0.2">
      <c r="A19" s="296">
        <v>13</v>
      </c>
      <c r="B19" s="325" t="s">
        <v>13</v>
      </c>
      <c r="C19" s="328">
        <f>'Año 2016'!$K17/VLOOKUP(A19,DATOS,4,0)*100000</f>
        <v>60.270987632856958</v>
      </c>
      <c r="D19" s="297">
        <f>'Año 2016'!$L17/VLOOKUP(A19,DATOS,5,0)*100000</f>
        <v>48.732943469785575</v>
      </c>
      <c r="E19" s="298">
        <f t="shared" si="0"/>
        <v>1.2367606662262247</v>
      </c>
      <c r="F19" s="297">
        <f>('Año 2015'!I17-'Año 2014'!I17)/VLOOKUP(A19,DATOS,4,0)*100000</f>
        <v>213.2665716239554</v>
      </c>
      <c r="G19" s="297">
        <f>('Año 2015'!J17-'Año 2014'!J17)/VLOOKUP(A19,DATOS,5,0)*100000</f>
        <v>258.28460038986356</v>
      </c>
      <c r="H19" s="298">
        <f t="shared" si="1"/>
        <v>0.82570378296671032</v>
      </c>
      <c r="I19" s="290"/>
    </row>
    <row r="20" spans="1:9" ht="12" customHeight="1" x14ac:dyDescent="0.2">
      <c r="A20" s="296">
        <v>14</v>
      </c>
      <c r="B20" s="325" t="s">
        <v>14</v>
      </c>
      <c r="C20" s="328">
        <f>'Año 2016'!$K18/VLOOKUP(A20,DATOS,4,0)*100000</f>
        <v>9.1466910668101882</v>
      </c>
      <c r="D20" s="297">
        <f>'Año 2016'!$L18/VLOOKUP(A20,DATOS,5,0)*100000</f>
        <v>6.3229491439178496</v>
      </c>
      <c r="E20" s="298">
        <f t="shared" si="0"/>
        <v>1.4465862145370161</v>
      </c>
      <c r="F20" s="297">
        <f>('Año 2015'!I18-'Año 2014'!I18)/VLOOKUP(A20,DATOS,4,0)*100000</f>
        <v>37.797355731965631</v>
      </c>
      <c r="G20" s="297">
        <f>('Año 2015'!J18-'Año 2014'!J18)/VLOOKUP(A20,DATOS,5,0)*100000</f>
        <v>29.808188821327008</v>
      </c>
      <c r="H20" s="298">
        <f t="shared" si="1"/>
        <v>1.2680191996409582</v>
      </c>
      <c r="I20" s="290"/>
    </row>
    <row r="21" spans="1:9" ht="12" customHeight="1" x14ac:dyDescent="0.2">
      <c r="A21" s="296">
        <v>15</v>
      </c>
      <c r="B21" s="325" t="s">
        <v>15</v>
      </c>
      <c r="C21" s="328">
        <f>'Año 2016'!$K19/VLOOKUP(A21,DATOS,4,0)*100000</f>
        <v>4.7793606659659416</v>
      </c>
      <c r="D21" s="297">
        <f>'Año 2016'!$L19/VLOOKUP(A21,DATOS,5,0)*100000</f>
        <v>2.723985372198551</v>
      </c>
      <c r="E21" s="298">
        <f t="shared" si="0"/>
        <v>1.754547111282202</v>
      </c>
      <c r="F21" s="297">
        <f>('Año 2015'!I19-'Año 2014'!I19)/VLOOKUP(A21,DATOS,4,0)*100000</f>
        <v>18.983441897528273</v>
      </c>
      <c r="G21" s="297">
        <f>('Año 2015'!J19-'Año 2014'!J19)/VLOOKUP(A21,DATOS,5,0)*100000</f>
        <v>12.711931736926571</v>
      </c>
      <c r="H21" s="298">
        <f t="shared" si="1"/>
        <v>1.4933561861714337</v>
      </c>
      <c r="I21" s="290"/>
    </row>
    <row r="22" spans="1:9" ht="12" customHeight="1" x14ac:dyDescent="0.2">
      <c r="A22" s="296">
        <v>16</v>
      </c>
      <c r="B22" s="325" t="s">
        <v>16</v>
      </c>
      <c r="C22" s="328">
        <f>'Año 2016'!$K20/VLOOKUP(A22,DATOS,4,0)*100000</f>
        <v>6.8667784633689619</v>
      </c>
      <c r="D22" s="297">
        <f>'Año 2016'!$L20/VLOOKUP(A22,DATOS,5,0)*100000</f>
        <v>6.5946318163379694</v>
      </c>
      <c r="E22" s="298">
        <f t="shared" si="0"/>
        <v>1.0412679061713133</v>
      </c>
      <c r="F22" s="297">
        <f>('Año 2015'!I20-'Año 2014'!I20)/VLOOKUP(A22,DATOS,4,0)*100000</f>
        <v>26.697202328795086</v>
      </c>
      <c r="G22" s="297">
        <f>('Año 2015'!J20-'Año 2014'!J20)/VLOOKUP(A22,DATOS,5,0)*100000</f>
        <v>28.0655261020895</v>
      </c>
      <c r="H22" s="298">
        <f t="shared" si="1"/>
        <v>0.95124539022297039</v>
      </c>
      <c r="I22" s="290"/>
    </row>
    <row r="23" spans="1:9" ht="12" customHeight="1" x14ac:dyDescent="0.2">
      <c r="A23" s="296">
        <v>17</v>
      </c>
      <c r="B23" s="325" t="s">
        <v>17</v>
      </c>
      <c r="C23" s="328">
        <f>'Año 2016'!$K21/VLOOKUP(A23,DATOS,4,0)*100000</f>
        <v>4.8092524280031963</v>
      </c>
      <c r="D23" s="297">
        <f>'Año 2016'!$L21/VLOOKUP(A23,DATOS,5,0)*100000</f>
        <v>4.5877816215948126</v>
      </c>
      <c r="E23" s="298">
        <f t="shared" si="0"/>
        <v>1.0482740515298101</v>
      </c>
      <c r="F23" s="297">
        <f>('Año 2015'!I21-'Año 2014'!I21)/VLOOKUP(A23,DATOS,4,0)*100000</f>
        <v>20.021023030295613</v>
      </c>
      <c r="G23" s="297">
        <f>('Año 2015'!J21-'Año 2014'!J21)/VLOOKUP(A23,DATOS,5,0)*100000</f>
        <v>17.152516873530153</v>
      </c>
      <c r="H23" s="298">
        <f t="shared" si="1"/>
        <v>1.1672352913520319</v>
      </c>
      <c r="I23" s="290"/>
    </row>
    <row r="24" spans="1:9" ht="12" customHeight="1" x14ac:dyDescent="0.2">
      <c r="A24" s="296">
        <v>18</v>
      </c>
      <c r="B24" s="325" t="s">
        <v>79</v>
      </c>
      <c r="C24" s="328">
        <f>'Año 2016'!$K22/VLOOKUP(A24,DATOS,4,0)*100000</f>
        <v>93.085865681056291</v>
      </c>
      <c r="D24" s="297">
        <f>'Año 2016'!$L22/VLOOKUP(A24,DATOS,5,0)*100000</f>
        <v>14.949491149803956</v>
      </c>
      <c r="E24" s="298">
        <f t="shared" si="0"/>
        <v>6.2266912464292803</v>
      </c>
      <c r="F24" s="297">
        <f>('Año 2015'!I22-'Año 2014'!I22)/VLOOKUP(A24,DATOS,4,0)*100000</f>
        <v>358.52649481763206</v>
      </c>
      <c r="G24" s="297">
        <f>('Año 2015'!J22-'Año 2014'!J22)/VLOOKUP(A24,DATOS,5,0)*100000</f>
        <v>50.718013358553975</v>
      </c>
      <c r="H24" s="298">
        <f t="shared" si="1"/>
        <v>7.0690169246773911</v>
      </c>
      <c r="I24" s="290"/>
    </row>
    <row r="25" spans="1:9" ht="12" customHeight="1" x14ac:dyDescent="0.2">
      <c r="A25" s="296">
        <v>19</v>
      </c>
      <c r="B25" s="325" t="s">
        <v>19</v>
      </c>
      <c r="C25" s="328">
        <f>'Año 2016'!$K23/VLOOKUP(A25,DATOS,4,0)*100000</f>
        <v>2890.5736854841498</v>
      </c>
      <c r="D25" s="297">
        <f>'Año 2016'!$L23/VLOOKUP(A25,DATOS,5,0)*100000</f>
        <v>1401.2581606715066</v>
      </c>
      <c r="E25" s="298">
        <f t="shared" si="0"/>
        <v>2.0628416423273053</v>
      </c>
      <c r="F25" s="297">
        <f>('Año 2015'!I23-'Año 2014'!I23)/VLOOKUP(A25,DATOS,4,0)*100000</f>
        <v>29435.950841774124</v>
      </c>
      <c r="G25" s="297">
        <f>('Año 2015'!J23-'Año 2014'!J23)/VLOOKUP(A25,DATOS,5,0)*100000</f>
        <v>9547.2998921054077</v>
      </c>
      <c r="H25" s="298">
        <f t="shared" si="1"/>
        <v>3.0831702339333131</v>
      </c>
      <c r="I25" s="290"/>
    </row>
    <row r="26" spans="1:9" ht="12" customHeight="1" x14ac:dyDescent="0.2">
      <c r="A26" s="296">
        <v>20</v>
      </c>
      <c r="B26" s="325" t="s">
        <v>20</v>
      </c>
      <c r="C26" s="328">
        <f>'Año 2016'!$K24/VLOOKUP(A26,DATOS,4,0)*100000</f>
        <v>259.76244790313109</v>
      </c>
      <c r="D26" s="297">
        <f>'Año 2016'!$L24/VLOOKUP(A26,DATOS,5,0)*100000</f>
        <v>17.798281397948212</v>
      </c>
      <c r="E26" s="298">
        <f t="shared" si="0"/>
        <v>14.594805087927002</v>
      </c>
      <c r="F26" s="297">
        <f>('Año 2015'!I24-'Año 2014'!I24)/VLOOKUP(A26,DATOS,4,0)*100000</f>
        <v>1772.4365452917907</v>
      </c>
      <c r="G26" s="297">
        <f>('Año 2015'!J24-'Año 2014'!J24)/VLOOKUP(A26,DATOS,5,0)*100000</f>
        <v>116.04479471462237</v>
      </c>
      <c r="H26" s="298">
        <f t="shared" si="1"/>
        <v>15.273727267565691</v>
      </c>
      <c r="I26" s="290"/>
    </row>
    <row r="27" spans="1:9" ht="12" customHeight="1" x14ac:dyDescent="0.2">
      <c r="A27" s="296">
        <v>21</v>
      </c>
      <c r="B27" s="325" t="s">
        <v>21</v>
      </c>
      <c r="C27" s="328">
        <f>'Año 2016'!$K25/VLOOKUP(A27,DATOS,4,0)*100000</f>
        <v>266.99477942741407</v>
      </c>
      <c r="D27" s="297">
        <f>'Año 2016'!$L25/VLOOKUP(A27,DATOS,5,0)*100000</f>
        <v>213.76582474674206</v>
      </c>
      <c r="E27" s="298">
        <f t="shared" si="0"/>
        <v>1.2490059145035683</v>
      </c>
      <c r="F27" s="297">
        <f>('Año 2015'!I25-'Año 2014'!I25)/VLOOKUP(A27,DATOS,4,0)*100000</f>
        <v>1436.5514275448354</v>
      </c>
      <c r="G27" s="297">
        <f>('Año 2015'!J25-'Año 2014'!J25)/VLOOKUP(A27,DATOS,5,0)*100000</f>
        <v>964.67408151372001</v>
      </c>
      <c r="H27" s="298">
        <f t="shared" si="1"/>
        <v>1.4891572760933602</v>
      </c>
      <c r="I27" s="290"/>
    </row>
    <row r="28" spans="1:9" ht="12" customHeight="1" x14ac:dyDescent="0.2">
      <c r="A28" s="296">
        <v>22</v>
      </c>
      <c r="B28" s="325" t="s">
        <v>22</v>
      </c>
      <c r="C28" s="328">
        <f>'Año 2016'!$K26/VLOOKUP(A28,DATOS,4,0)*100000</f>
        <v>21.704991326928219</v>
      </c>
      <c r="D28" s="297">
        <f>'Año 2016'!$L26/VLOOKUP(A28,DATOS,5,0)*100000</f>
        <v>18.934318773697985</v>
      </c>
      <c r="E28" s="298">
        <f t="shared" si="0"/>
        <v>1.1463307228712674</v>
      </c>
      <c r="F28" s="297">
        <f>('Año 2015'!I26-'Año 2014'!I26)/VLOOKUP(A28,DATOS,4,0)*100000</f>
        <v>92.924494118411431</v>
      </c>
      <c r="G28" s="297">
        <f>('Año 2015'!J26-'Año 2014'!J26)/VLOOKUP(A28,DATOS,5,0)*100000</f>
        <v>60.333083550088496</v>
      </c>
      <c r="H28" s="298">
        <f t="shared" si="1"/>
        <v>1.5401913618631071</v>
      </c>
      <c r="I28" s="290"/>
    </row>
    <row r="29" spans="1:9" ht="12" customHeight="1" x14ac:dyDescent="0.2">
      <c r="A29" s="296">
        <v>23</v>
      </c>
      <c r="B29" s="325" t="s">
        <v>23</v>
      </c>
      <c r="C29" s="328">
        <f>'Año 2016'!$K27/VLOOKUP(A29,DATOS,4,0)*100000</f>
        <v>13265.972668643593</v>
      </c>
      <c r="D29" s="297">
        <f>'Año 2016'!$L27/VLOOKUP(A29,DATOS,5,0)*100000</f>
        <v>13478.140436729605</v>
      </c>
      <c r="E29" s="298">
        <f t="shared" si="0"/>
        <v>0.98425837977560848</v>
      </c>
      <c r="F29" s="297">
        <f>('Año 2015'!I27-'Año 2014'!I27)/VLOOKUP(A29,DATOS,4,0)*100000</f>
        <v>60741.762229641463</v>
      </c>
      <c r="G29" s="297">
        <f>('Año 2015'!J27-'Año 2014'!J27)/VLOOKUP(A29,DATOS,5,0)*100000</f>
        <v>47421.63335026084</v>
      </c>
      <c r="H29" s="298">
        <f t="shared" si="1"/>
        <v>1.280887180350724</v>
      </c>
      <c r="I29" s="290"/>
    </row>
    <row r="30" spans="1:9" ht="12" customHeight="1" x14ac:dyDescent="0.2">
      <c r="A30" s="296">
        <v>24</v>
      </c>
      <c r="B30" s="325" t="s">
        <v>24</v>
      </c>
      <c r="C30" s="328">
        <f>'Año 2016'!$K28/VLOOKUP(A30,DATOS,4,0)*100000</f>
        <v>2462.4175620385499</v>
      </c>
      <c r="D30" s="297">
        <f>'Año 2016'!$L28/VLOOKUP(A30,DATOS,5,0)*100000</f>
        <v>643.27485380116957</v>
      </c>
      <c r="E30" s="298">
        <f t="shared" si="0"/>
        <v>3.8279400282599276</v>
      </c>
      <c r="F30" s="297">
        <f>('Año 2015'!I28-'Año 2014'!I28)/VLOOKUP(A30,DATOS,4,0)*100000</f>
        <v>9900.668776151233</v>
      </c>
      <c r="G30" s="297">
        <f>('Año 2015'!J28-'Año 2014'!J28)/VLOOKUP(A30,DATOS,5,0)*100000</f>
        <v>1800.6822612085771</v>
      </c>
      <c r="H30" s="298">
        <f t="shared" si="1"/>
        <v>5.4982875043741082</v>
      </c>
      <c r="I30" s="290"/>
    </row>
    <row r="31" spans="1:9" ht="12" customHeight="1" x14ac:dyDescent="0.2">
      <c r="A31" s="296">
        <v>25</v>
      </c>
      <c r="B31" s="325" t="s">
        <v>25</v>
      </c>
      <c r="C31" s="328">
        <f>'Año 2016'!$K29/VLOOKUP(A31,DATOS,4,0)*100000</f>
        <v>15.919294816352529</v>
      </c>
      <c r="D31" s="297">
        <f>'Año 2016'!$L29/VLOOKUP(A31,DATOS,5,0)*100000</f>
        <v>7.6463027026580193</v>
      </c>
      <c r="E31" s="298">
        <f t="shared" si="0"/>
        <v>2.0819597961794845</v>
      </c>
      <c r="F31" s="297">
        <f>('Año 2015'!I29-'Año 2014'!I29)/VLOOKUP(A31,DATOS,4,0)*100000</f>
        <v>60.273414127499308</v>
      </c>
      <c r="G31" s="297">
        <f>('Año 2015'!J29-'Año 2014'!J29)/VLOOKUP(A31,DATOS,5,0)*100000</f>
        <v>27.278701533806991</v>
      </c>
      <c r="H31" s="298">
        <f t="shared" si="1"/>
        <v>2.2095411708948598</v>
      </c>
      <c r="I31" s="290"/>
    </row>
    <row r="32" spans="1:9" ht="12" customHeight="1" x14ac:dyDescent="0.2">
      <c r="A32" s="296">
        <v>26</v>
      </c>
      <c r="B32" s="325" t="s">
        <v>26</v>
      </c>
      <c r="C32" s="328">
        <f>'Año 2016'!$K30/VLOOKUP(A32,DATOS,4,0)*100000</f>
        <v>200.27605719737642</v>
      </c>
      <c r="D32" s="297">
        <f>'Año 2016'!$L30/VLOOKUP(A32,DATOS,5,0)*100000</f>
        <v>85.148791352606338</v>
      </c>
      <c r="E32" s="298">
        <f t="shared" si="0"/>
        <v>2.3520716385511693</v>
      </c>
      <c r="F32" s="297">
        <f>('Año 2015'!I30-'Año 2014'!I30)/VLOOKUP(A32,DATOS,4,0)*100000</f>
        <v>824.99379394707955</v>
      </c>
      <c r="G32" s="297">
        <f>('Año 2015'!J30-'Año 2014'!J30)/VLOOKUP(A32,DATOS,5,0)*100000</f>
        <v>369.75383511798998</v>
      </c>
      <c r="H32" s="298">
        <f t="shared" si="1"/>
        <v>2.231197395650597</v>
      </c>
      <c r="I32" s="290"/>
    </row>
    <row r="33" spans="1:9" ht="12" customHeight="1" x14ac:dyDescent="0.2">
      <c r="A33" s="296">
        <v>27</v>
      </c>
      <c r="B33" s="325" t="s">
        <v>27</v>
      </c>
      <c r="C33" s="328">
        <f>'Año 2016'!$K31/VLOOKUP(A33,DATOS,4,0)*100000</f>
        <v>27.276600436291609</v>
      </c>
      <c r="D33" s="297">
        <f>'Año 2016'!$L31/VLOOKUP(A33,DATOS,5,0)*100000</f>
        <v>1.5889914671158214</v>
      </c>
      <c r="E33" s="298">
        <f t="shared" si="0"/>
        <v>17.165982952571401</v>
      </c>
      <c r="F33" s="297">
        <f>('Año 2015'!I31-'Año 2014'!I31)/VLOOKUP(A33,DATOS,4,0)*100000</f>
        <v>104.37915248833094</v>
      </c>
      <c r="G33" s="297">
        <f>('Año 2015'!J31-'Año 2014'!J31)/VLOOKUP(A33,DATOS,5,0)*100000</f>
        <v>6.3559658684632856</v>
      </c>
      <c r="H33" s="298">
        <f t="shared" si="1"/>
        <v>16.422233008870329</v>
      </c>
      <c r="I33" s="290"/>
    </row>
    <row r="34" spans="1:9" ht="12" customHeight="1" x14ac:dyDescent="0.2">
      <c r="A34" s="296">
        <v>28</v>
      </c>
      <c r="B34" s="325" t="s">
        <v>28</v>
      </c>
      <c r="C34" s="328">
        <f>'Año 2016'!$K32/VLOOKUP(A34,DATOS,4,0)*100000</f>
        <v>21.765606886921013</v>
      </c>
      <c r="D34" s="297">
        <f>'Año 2016'!$L32/VLOOKUP(A34,DATOS,5,0)*100000</f>
        <v>11.578946561244576</v>
      </c>
      <c r="E34" s="298">
        <f t="shared" si="0"/>
        <v>1.8797570894550801</v>
      </c>
      <c r="F34" s="297">
        <f>('Año 2015'!I32-'Año 2014'!I32)/VLOOKUP(A34,DATOS,4,0)*100000</f>
        <v>83.608229896413604</v>
      </c>
      <c r="G34" s="297">
        <f>('Año 2015'!J32-'Año 2014'!J32)/VLOOKUP(A34,DATOS,5,0)*100000</f>
        <v>52.833736296010017</v>
      </c>
      <c r="H34" s="298">
        <f t="shared" si="1"/>
        <v>1.5824780861225531</v>
      </c>
      <c r="I34" s="290"/>
    </row>
    <row r="35" spans="1:9" ht="12" customHeight="1" x14ac:dyDescent="0.2">
      <c r="A35" s="296">
        <v>29</v>
      </c>
      <c r="B35" s="325" t="s">
        <v>29</v>
      </c>
      <c r="C35" s="328">
        <f>'Año 2016'!$K33/VLOOKUP(A35,DATOS,4,0)*100000</f>
        <v>2808.4784345432317</v>
      </c>
      <c r="D35" s="297">
        <f>'Año 2016'!$L33/VLOOKUP(A35,DATOS,5,0)*100000</f>
        <v>706.94773712650306</v>
      </c>
      <c r="E35" s="298">
        <f t="shared" si="0"/>
        <v>3.9726818363670287</v>
      </c>
      <c r="F35" s="297">
        <f>('Año 2015'!I33-'Año 2014'!I33)/VLOOKUP(A35,DATOS,4,0)*100000</f>
        <v>10702.537707063999</v>
      </c>
      <c r="G35" s="297">
        <f>('Año 2015'!J33-'Año 2014'!J33)/VLOOKUP(A35,DATOS,5,0)*100000</f>
        <v>2491.7593957127501</v>
      </c>
      <c r="H35" s="298">
        <f t="shared" si="1"/>
        <v>4.295173011278087</v>
      </c>
      <c r="I35" s="290"/>
    </row>
    <row r="36" spans="1:9" ht="12" customHeight="1" x14ac:dyDescent="0.2">
      <c r="A36" s="296">
        <v>30</v>
      </c>
      <c r="B36" s="325" t="s">
        <v>30</v>
      </c>
      <c r="C36" s="328">
        <f>'Año 2016'!$K34/VLOOKUP(A36,DATOS,4,0)*100000</f>
        <v>132.67509846152217</v>
      </c>
      <c r="D36" s="297">
        <f>'Año 2016'!$L34/VLOOKUP(A36,DATOS,5,0)*100000</f>
        <v>45.830326509425603</v>
      </c>
      <c r="E36" s="298">
        <f t="shared" si="0"/>
        <v>2.894919337618854</v>
      </c>
      <c r="F36" s="297">
        <f>('Año 2015'!I34-'Año 2014'!I34)/VLOOKUP(A36,DATOS,4,0)*100000</f>
        <v>517.75073916040321</v>
      </c>
      <c r="G36" s="297">
        <f>('Año 2015'!J34-'Año 2014'!J34)/VLOOKUP(A36,DATOS,5,0)*100000</f>
        <v>155.72182764252344</v>
      </c>
      <c r="H36" s="298">
        <f t="shared" si="1"/>
        <v>3.3248437100864043</v>
      </c>
      <c r="I36" s="290"/>
    </row>
    <row r="37" spans="1:9" ht="12" customHeight="1" x14ac:dyDescent="0.2">
      <c r="A37" s="296">
        <v>31</v>
      </c>
      <c r="B37" s="325" t="s">
        <v>31</v>
      </c>
      <c r="C37" s="328">
        <f>'Año 2016'!$K35/VLOOKUP(A37,DATOS,4,0)*100000</f>
        <v>50.830957363263941</v>
      </c>
      <c r="D37" s="297">
        <f>'Año 2016'!$L35/VLOOKUP(A37,DATOS,5,0)*100000</f>
        <v>4.6372608121951524</v>
      </c>
      <c r="E37" s="298">
        <f t="shared" si="0"/>
        <v>10.961418695620434</v>
      </c>
      <c r="F37" s="297">
        <f>('Año 2015'!I35-'Año 2014'!I35)/VLOOKUP(A37,DATOS,4,0)*100000</f>
        <v>223.46116683847299</v>
      </c>
      <c r="G37" s="297">
        <f>('Año 2015'!J35-'Año 2014'!J35)/VLOOKUP(A37,DATOS,5,0)*100000</f>
        <v>23.413302841992309</v>
      </c>
      <c r="H37" s="298">
        <f t="shared" si="1"/>
        <v>9.54419666232182</v>
      </c>
      <c r="I37" s="290"/>
    </row>
    <row r="38" spans="1:9" ht="12" customHeight="1" x14ac:dyDescent="0.2">
      <c r="A38" s="296">
        <v>32</v>
      </c>
      <c r="B38" s="325" t="s">
        <v>32</v>
      </c>
      <c r="C38" s="328">
        <f>'Año 2016'!$K36/VLOOKUP(A38,DATOS,4,0)*100000</f>
        <v>5.1143625818046763</v>
      </c>
      <c r="D38" s="297">
        <f>'Año 2016'!$L36/VLOOKUP(A38,DATOS,5,0)*100000</f>
        <v>2.4969865911820057</v>
      </c>
      <c r="E38" s="298">
        <f t="shared" si="0"/>
        <v>2.0482138750227232</v>
      </c>
      <c r="F38" s="297">
        <f>('Año 2015'!I36-'Año 2014'!I36)/VLOOKUP(A38,DATOS,4,0)*100000</f>
        <v>18.305993578832169</v>
      </c>
      <c r="G38" s="297">
        <f>('Año 2015'!J36-'Año 2014'!J36)/VLOOKUP(A38,DATOS,5,0)*100000</f>
        <v>8.9826660487976042</v>
      </c>
      <c r="H38" s="298">
        <f t="shared" si="1"/>
        <v>2.0379243177233066</v>
      </c>
      <c r="I38" s="290"/>
    </row>
    <row r="39" spans="1:9" ht="12" customHeight="1" x14ac:dyDescent="0.2">
      <c r="A39" s="296">
        <v>33</v>
      </c>
      <c r="B39" s="325" t="s">
        <v>33</v>
      </c>
      <c r="C39" s="328">
        <f>'Año 2016'!$K37/VLOOKUP(A39,DATOS,4,0)*100000</f>
        <v>1.9368706154681952</v>
      </c>
      <c r="D39" s="297">
        <f>'Año 2016'!$L37/VLOOKUP(A39,DATOS,5,0)*100000</f>
        <v>1.4594128174146868</v>
      </c>
      <c r="E39" s="298">
        <f t="shared" si="0"/>
        <v>1.3271574652190001</v>
      </c>
      <c r="F39" s="297">
        <f>('Año 2015'!I37-'Año 2014'!I37)/VLOOKUP(A39,DATOS,4,0)*100000</f>
        <v>9.6528592461951508</v>
      </c>
      <c r="G39" s="297">
        <f>('Año 2015'!J37-'Año 2014'!J37)/VLOOKUP(A39,DATOS,5,0)*100000</f>
        <v>2.7972079000448162</v>
      </c>
      <c r="H39" s="298">
        <f t="shared" si="1"/>
        <v>3.4508908851717797</v>
      </c>
      <c r="I39" s="290"/>
    </row>
    <row r="40" spans="1:9" ht="12" customHeight="1" x14ac:dyDescent="0.2">
      <c r="A40" s="296">
        <v>34</v>
      </c>
      <c r="B40" s="325" t="s">
        <v>34</v>
      </c>
      <c r="C40" s="328">
        <f>'Año 2016'!$K38/VLOOKUP(A40,DATOS,4,0)*100000</f>
        <v>128.83633492513533</v>
      </c>
      <c r="D40" s="297">
        <f>'Año 2016'!$L38/VLOOKUP(A40,DATOS,5,0)*100000</f>
        <v>242.16047316147751</v>
      </c>
      <c r="E40" s="298">
        <f t="shared" si="0"/>
        <v>0.53202875449960263</v>
      </c>
      <c r="F40" s="297">
        <f>('Año 2015'!I38-'Año 2014'!I38)/VLOOKUP(A40,DATOS,4,0)*100000</f>
        <v>570.66608432961982</v>
      </c>
      <c r="G40" s="297">
        <f>('Año 2015'!J38-'Año 2014'!J38)/VLOOKUP(A40,DATOS,5,0)*100000</f>
        <v>1083.1711077219391</v>
      </c>
      <c r="H40" s="298">
        <f t="shared" si="1"/>
        <v>0.52684758692448019</v>
      </c>
      <c r="I40" s="290"/>
    </row>
    <row r="41" spans="1:9" ht="12" customHeight="1" x14ac:dyDescent="0.2">
      <c r="A41" s="296">
        <v>35</v>
      </c>
      <c r="B41" s="325" t="s">
        <v>35</v>
      </c>
      <c r="C41" s="328">
        <f>'Año 2016'!$K39/VLOOKUP(A41,DATOS,4,0)*100000</f>
        <v>49.8704816194128</v>
      </c>
      <c r="D41" s="297">
        <f>'Año 2016'!$L39/VLOOKUP(A41,DATOS,5,0)*100000</f>
        <v>31.438184441808041</v>
      </c>
      <c r="E41" s="298">
        <f t="shared" si="0"/>
        <v>1.5863028512897388</v>
      </c>
      <c r="F41" s="297">
        <f>('Año 2015'!I39-'Año 2014'!I39)/VLOOKUP(A41,DATOS,4,0)*100000</f>
        <v>202.48958735207739</v>
      </c>
      <c r="G41" s="297">
        <f>('Año 2015'!J39-'Año 2014'!J39)/VLOOKUP(A41,DATOS,5,0)*100000</f>
        <v>127.02972398247002</v>
      </c>
      <c r="H41" s="298">
        <f t="shared" si="1"/>
        <v>1.5940331207837684</v>
      </c>
      <c r="I41" s="290"/>
    </row>
    <row r="42" spans="1:9" ht="12" customHeight="1" x14ac:dyDescent="0.2">
      <c r="A42" s="296">
        <v>36</v>
      </c>
      <c r="B42" s="325" t="s">
        <v>36</v>
      </c>
      <c r="C42" s="328">
        <f>'Año 2016'!$K40/VLOOKUP(A42,DATOS,4,0)*100000</f>
        <v>910.49204469983545</v>
      </c>
      <c r="D42" s="297">
        <f>'Año 2016'!$L40/VLOOKUP(A42,DATOS,5,0)*100000</f>
        <v>66.921538056285286</v>
      </c>
      <c r="E42" s="298">
        <f t="shared" si="0"/>
        <v>13.605366390922658</v>
      </c>
      <c r="F42" s="297">
        <f>('Año 2015'!I40-'Año 2014'!I40)/VLOOKUP(A42,DATOS,4,0)*100000</f>
        <v>3377.6337193073646</v>
      </c>
      <c r="G42" s="297">
        <f>('Año 2015'!J40-'Año 2014'!J40)/VLOOKUP(A42,DATOS,5,0)*100000</f>
        <v>249.17593957127499</v>
      </c>
      <c r="H42" s="298">
        <f t="shared" si="1"/>
        <v>13.555216146144867</v>
      </c>
      <c r="I42" s="290"/>
    </row>
    <row r="43" spans="1:9" ht="12" customHeight="1" x14ac:dyDescent="0.2">
      <c r="A43" s="296">
        <v>37</v>
      </c>
      <c r="B43" s="325" t="s">
        <v>37</v>
      </c>
      <c r="C43" s="328">
        <f>'Año 2016'!$K41/VLOOKUP(A43,DATOS,4,0)*100000</f>
        <v>67.090505541348762</v>
      </c>
      <c r="D43" s="297">
        <f>'Año 2016'!$L41/VLOOKUP(A43,DATOS,5,0)*100000</f>
        <v>14.093995792466947</v>
      </c>
      <c r="E43" s="298">
        <f t="shared" si="0"/>
        <v>4.7602189279216152</v>
      </c>
      <c r="F43" s="297">
        <f>('Año 2015'!I41-'Año 2014'!I41)/VLOOKUP(A43,DATOS,4,0)*100000</f>
        <v>268.78271223861998</v>
      </c>
      <c r="G43" s="297">
        <f>('Año 2015'!J41-'Año 2014'!J41)/VLOOKUP(A43,DATOS,5,0)*100000</f>
        <v>50.754917399265125</v>
      </c>
      <c r="H43" s="298">
        <f t="shared" si="1"/>
        <v>5.2956979542343152</v>
      </c>
      <c r="I43" s="290"/>
    </row>
    <row r="44" spans="1:9" ht="12" customHeight="1" x14ac:dyDescent="0.2">
      <c r="A44" s="296">
        <v>38</v>
      </c>
      <c r="B44" s="325" t="s">
        <v>38</v>
      </c>
      <c r="C44" s="328">
        <f>'Año 2016'!$K42/VLOOKUP(A44,DATOS,4,0)*100000</f>
        <v>70.722405041245324</v>
      </c>
      <c r="D44" s="297">
        <f>'Año 2016'!$L42/VLOOKUP(A44,DATOS,5,0)*100000</f>
        <v>21.671179129802795</v>
      </c>
      <c r="E44" s="298">
        <f t="shared" si="0"/>
        <v>3.2634313351222293</v>
      </c>
      <c r="F44" s="297">
        <f>('Año 2015'!I42-'Año 2014'!I42)/VLOOKUP(A44,DATOS,4,0)*100000</f>
        <v>329.99088294419562</v>
      </c>
      <c r="G44" s="297">
        <f>('Año 2015'!J42-'Año 2014'!J42)/VLOOKUP(A44,DATOS,5,0)*100000</f>
        <v>119.33343616891408</v>
      </c>
      <c r="H44" s="298">
        <f t="shared" si="1"/>
        <v>2.7652843455969891</v>
      </c>
      <c r="I44" s="290"/>
    </row>
    <row r="45" spans="1:9" ht="12" customHeight="1" x14ac:dyDescent="0.2">
      <c r="A45" s="296">
        <v>39</v>
      </c>
      <c r="B45" s="325" t="s">
        <v>39</v>
      </c>
      <c r="C45" s="328">
        <f>'Año 2016'!$K43/VLOOKUP(A45,DATOS,4,0)*100000</f>
        <v>185.65765213183477</v>
      </c>
      <c r="D45" s="297">
        <f>'Año 2016'!$L43/VLOOKUP(A45,DATOS,5,0)*100000</f>
        <v>279.56468000608209</v>
      </c>
      <c r="E45" s="298">
        <f t="shared" si="0"/>
        <v>0.66409552210885758</v>
      </c>
      <c r="F45" s="297">
        <f>('Año 2015'!I43-'Año 2014'!I43)/VLOOKUP(A45,DATOS,4,0)*100000</f>
        <v>1026.4806794646361</v>
      </c>
      <c r="G45" s="297">
        <f>('Año 2015'!J43-'Año 2014'!J43)/VLOOKUP(A45,DATOS,5,0)*100000</f>
        <v>1496.1302045775142</v>
      </c>
      <c r="H45" s="298">
        <f t="shared" si="1"/>
        <v>0.68609047282385394</v>
      </c>
      <c r="I45" s="290"/>
    </row>
    <row r="46" spans="1:9" ht="12" customHeight="1" x14ac:dyDescent="0.2">
      <c r="A46" s="296">
        <v>40</v>
      </c>
      <c r="B46" s="325" t="s">
        <v>40</v>
      </c>
      <c r="C46" s="328">
        <f>'Año 2016'!$K44/VLOOKUP(A46,DATOS,4,0)*100000</f>
        <v>367.42121306953186</v>
      </c>
      <c r="D46" s="297">
        <f>'Año 2016'!$L44/VLOOKUP(A46,DATOS,5,0)*100000</f>
        <v>277.77777777777777</v>
      </c>
      <c r="E46" s="298">
        <f t="shared" si="0"/>
        <v>1.3227163670503148</v>
      </c>
      <c r="F46" s="297">
        <f>('Año 2015'!I44-'Año 2014'!I44)/VLOOKUP(A46,DATOS,4,0)*100000</f>
        <v>1414.0500944631826</v>
      </c>
      <c r="G46" s="297">
        <f>('Año 2015'!J44-'Año 2014'!J44)/VLOOKUP(A46,DATOS,5,0)*100000</f>
        <v>994.15204678362579</v>
      </c>
      <c r="H46" s="298">
        <f t="shared" si="1"/>
        <v>1.4223680361953188</v>
      </c>
      <c r="I46" s="290"/>
    </row>
    <row r="47" spans="1:9" ht="12" customHeight="1" x14ac:dyDescent="0.2">
      <c r="A47" s="296">
        <v>41</v>
      </c>
      <c r="B47" s="325" t="s">
        <v>80</v>
      </c>
      <c r="C47" s="328">
        <f>'Año 2016'!$K45/VLOOKUP(A47,DATOS,4,0)*100000</f>
        <v>548.27956793384215</v>
      </c>
      <c r="D47" s="297">
        <f>'Año 2016'!$L45/VLOOKUP(A47,DATOS,5,0)*100000</f>
        <v>205.96455528242146</v>
      </c>
      <c r="E47" s="298">
        <f t="shared" si="0"/>
        <v>2.6620093305959056</v>
      </c>
      <c r="F47" s="297">
        <f>('Año 2015'!I45-'Año 2014'!I45)/VLOOKUP(A47,DATOS,4,0)*100000</f>
        <v>2173.2164048053228</v>
      </c>
      <c r="G47" s="297">
        <f>('Año 2015'!J45-'Año 2014'!J45)/VLOOKUP(A47,DATOS,5,0)*100000</f>
        <v>768.65377902874843</v>
      </c>
      <c r="H47" s="298">
        <f t="shared" si="1"/>
        <v>2.8273020495018502</v>
      </c>
      <c r="I47" s="290"/>
    </row>
    <row r="48" spans="1:9" ht="12" customHeight="1" x14ac:dyDescent="0.2">
      <c r="A48" s="296">
        <v>42</v>
      </c>
      <c r="B48" s="325" t="s">
        <v>282</v>
      </c>
      <c r="C48" s="328">
        <f>'Año 2016'!$K46/VLOOKUP(A48,DATOS,4,0)*100000</f>
        <v>1.1464510008703348</v>
      </c>
      <c r="D48" s="297">
        <f>'Año 2016'!$L46/VLOOKUP(A48,DATOS,5,0)*100000</f>
        <v>1.1674223023708077</v>
      </c>
      <c r="E48" s="298">
        <f t="shared" si="0"/>
        <v>0.98203623362524062</v>
      </c>
      <c r="F48" s="297">
        <f>('Año 2015'!I46-'Año 2014'!I46)/VLOOKUP(A48,DATOS,4,0)*100000</f>
        <v>5.211140913046977</v>
      </c>
      <c r="G48" s="297">
        <f>('Año 2015'!J46-'Año 2014'!J46)/VLOOKUP(A48,DATOS,5,0)*100000</f>
        <v>3.6319804962647351</v>
      </c>
      <c r="H48" s="298">
        <f t="shared" si="1"/>
        <v>1.4347931984784361</v>
      </c>
      <c r="I48" s="290"/>
    </row>
    <row r="49" spans="1:9" ht="12" customHeight="1" x14ac:dyDescent="0.2">
      <c r="A49" s="296">
        <v>43</v>
      </c>
      <c r="B49" s="325" t="s">
        <v>81</v>
      </c>
      <c r="C49" s="328">
        <f>'Año 2016'!$K47/VLOOKUP(A49,DATOS,4,0)*100000</f>
        <v>3.2794703435488994</v>
      </c>
      <c r="D49" s="297">
        <f>'Año 2016'!$L47/VLOOKUP(A49,DATOS,5,0)*100000</f>
        <v>4.1331365960313624</v>
      </c>
      <c r="E49" s="298">
        <f t="shared" si="0"/>
        <v>0.79345801121062554</v>
      </c>
      <c r="F49" s="297">
        <f>('Año 2015'!I47-'Año 2014'!I47)/VLOOKUP(A49,DATOS,4,0)*100000</f>
        <v>13.595938275587566</v>
      </c>
      <c r="G49" s="297">
        <f>('Año 2015'!J47-'Año 2014'!J47)/VLOOKUP(A49,DATOS,5,0)*100000</f>
        <v>15.085948575514472</v>
      </c>
      <c r="H49" s="298">
        <f t="shared" si="1"/>
        <v>0.90123191177084516</v>
      </c>
      <c r="I49" s="290"/>
    </row>
    <row r="50" spans="1:9" ht="12" customHeight="1" x14ac:dyDescent="0.2">
      <c r="A50" s="296">
        <v>44</v>
      </c>
      <c r="B50" s="325" t="s">
        <v>82</v>
      </c>
      <c r="C50" s="328">
        <f>'Año 2016'!$K48/VLOOKUP(A50,DATOS,4,0)*100000</f>
        <v>4.816583101059134</v>
      </c>
      <c r="D50" s="297">
        <f>'Año 2016'!$L48/VLOOKUP(A50,DATOS,5,0)*100000</f>
        <v>13.101072504383509</v>
      </c>
      <c r="E50" s="298">
        <f t="shared" si="0"/>
        <v>0.36764799976853385</v>
      </c>
      <c r="F50" s="297">
        <f>('Año 2015'!I48-'Año 2014'!I48)/VLOOKUP(A50,DATOS,4,0)*100000</f>
        <v>20.055448028212222</v>
      </c>
      <c r="G50" s="297">
        <f>('Año 2015'!J48-'Año 2014'!J48)/VLOOKUP(A50,DATOS,5,0)*100000</f>
        <v>59.506109023623118</v>
      </c>
      <c r="H50" s="298">
        <f t="shared" si="1"/>
        <v>0.33703174946710901</v>
      </c>
      <c r="I50" s="290"/>
    </row>
    <row r="51" spans="1:9" ht="12" customHeight="1" x14ac:dyDescent="0.2">
      <c r="A51" s="296">
        <v>45</v>
      </c>
      <c r="B51" s="325" t="s">
        <v>43</v>
      </c>
      <c r="C51" s="328">
        <f>'Año 2016'!$K49/VLOOKUP(A51,DATOS,4,0)*100000</f>
        <v>2.8109745801847708</v>
      </c>
      <c r="D51" s="297">
        <f>'Año 2016'!$L49/VLOOKUP(A51,DATOS,5,0)*100000</f>
        <v>2.2318937618569357</v>
      </c>
      <c r="E51" s="298">
        <f t="shared" si="0"/>
        <v>1.2594571606517866</v>
      </c>
      <c r="F51" s="297">
        <f>('Año 2015'!I49-'Año 2014'!I49)/VLOOKUP(A51,DATOS,4,0)*100000</f>
        <v>9.8384110306466983</v>
      </c>
      <c r="G51" s="297">
        <f>('Año 2015'!J49-'Año 2014'!J49)/VLOOKUP(A51,DATOS,5,0)*100000</f>
        <v>7.3569831409358244</v>
      </c>
      <c r="H51" s="298">
        <f t="shared" si="1"/>
        <v>1.3372887829392566</v>
      </c>
      <c r="I51" s="290"/>
    </row>
    <row r="52" spans="1:9" ht="12" customHeight="1" x14ac:dyDescent="0.2">
      <c r="A52" s="296">
        <v>46</v>
      </c>
      <c r="B52" s="325" t="s">
        <v>83</v>
      </c>
      <c r="C52" s="328">
        <f>'Año 2016'!$K50/VLOOKUP(A52,DATOS,4,0)*100000</f>
        <v>553.74327790739039</v>
      </c>
      <c r="D52" s="297">
        <f>'Año 2016'!$L50/VLOOKUP(A52,DATOS,5,0)*100000</f>
        <v>22.343165731485737</v>
      </c>
      <c r="E52" s="298">
        <f t="shared" si="0"/>
        <v>24.783564001723427</v>
      </c>
      <c r="F52" s="297">
        <f>('Año 2015'!I50-'Año 2014'!I50)/VLOOKUP(A52,DATOS,4,0)*100000</f>
        <v>2374.1809110101658</v>
      </c>
      <c r="G52" s="297">
        <f>('Año 2015'!J50-'Año 2014'!J50)/VLOOKUP(A52,DATOS,5,0)*100000</f>
        <v>106.94885425608122</v>
      </c>
      <c r="H52" s="298">
        <f t="shared" si="1"/>
        <v>22.199217817942799</v>
      </c>
      <c r="I52" s="290"/>
    </row>
    <row r="53" spans="1:9" ht="12" customHeight="1" x14ac:dyDescent="0.2">
      <c r="A53" s="296">
        <v>47</v>
      </c>
      <c r="B53" s="325" t="s">
        <v>84</v>
      </c>
      <c r="C53" s="328">
        <f>'Año 2016'!$K51/VLOOKUP(A53,DATOS,4,0)*100000</f>
        <v>5965.1637592630341</v>
      </c>
      <c r="D53" s="297">
        <f>'Año 2016'!$L51/VLOOKUP(A53,DATOS,5,0)*100000</f>
        <v>3631.8096430807764</v>
      </c>
      <c r="E53" s="298">
        <f t="shared" si="0"/>
        <v>1.64247698681777</v>
      </c>
      <c r="F53" s="297">
        <f>('Año 2015'!I51-'Año 2014'!I51)/VLOOKUP(A53,DATOS,4,0)*100000</f>
        <v>26457.921003662472</v>
      </c>
      <c r="G53" s="297">
        <f>('Año 2015'!J51-'Año 2014'!J51)/VLOOKUP(A53,DATOS,5,0)*100000</f>
        <v>12288.666249217282</v>
      </c>
      <c r="H53" s="298">
        <f t="shared" si="1"/>
        <v>2.153034386896763</v>
      </c>
      <c r="I53" s="290"/>
    </row>
    <row r="54" spans="1:9" ht="12" customHeight="1" x14ac:dyDescent="0.2">
      <c r="A54" s="296">
        <v>48</v>
      </c>
      <c r="B54" s="325" t="s">
        <v>46</v>
      </c>
      <c r="C54" s="328">
        <f>'Año 2016'!$K52/VLOOKUP(A54,DATOS,4,0)*100000</f>
        <v>3.2457963401264029</v>
      </c>
      <c r="D54" s="297">
        <f>'Año 2016'!$L52/VLOOKUP(A54,DATOS,5,0)*100000</f>
        <v>0.97285191864233966</v>
      </c>
      <c r="E54" s="298">
        <f t="shared" si="0"/>
        <v>3.3363724508618571</v>
      </c>
      <c r="F54" s="297">
        <f>('Año 2015'!I52-'Año 2014'!I52)/VLOOKUP(A54,DATOS,4,0)*100000</f>
        <v>10.973173865473207</v>
      </c>
      <c r="G54" s="297">
        <f>('Año 2015'!J52-'Año 2014'!J52)/VLOOKUP(A54,DATOS,5,0)*100000</f>
        <v>4.0535496610097494</v>
      </c>
      <c r="H54" s="298">
        <f t="shared" si="1"/>
        <v>2.7070530234332351</v>
      </c>
      <c r="I54" s="290"/>
    </row>
    <row r="55" spans="1:9" ht="12" customHeight="1" x14ac:dyDescent="0.2">
      <c r="A55" s="296">
        <v>49</v>
      </c>
      <c r="B55" s="325" t="s">
        <v>85</v>
      </c>
      <c r="C55" s="328">
        <f>'Año 2016'!$K53/VLOOKUP(A55,DATOS,4,0)*100000</f>
        <v>30.187394860579275</v>
      </c>
      <c r="D55" s="297">
        <f>'Año 2016'!$L53/VLOOKUP(A55,DATOS,5,0)*100000</f>
        <v>2.4969865911820057</v>
      </c>
      <c r="E55" s="298">
        <f t="shared" si="0"/>
        <v>12.089530223023496</v>
      </c>
      <c r="F55" s="297">
        <f>('Año 2015'!I53-'Año 2014'!I53)/VLOOKUP(A55,DATOS,4,0)*100000</f>
        <v>122.5660342748649</v>
      </c>
      <c r="G55" s="297">
        <f>('Año 2015'!J53-'Año 2014'!J53)/VLOOKUP(A55,DATOS,5,0)*100000</f>
        <v>8.2043845138837312</v>
      </c>
      <c r="H55" s="298">
        <f t="shared" si="1"/>
        <v>14.939089467034925</v>
      </c>
      <c r="I55" s="290"/>
    </row>
    <row r="56" spans="1:9" ht="12" customHeight="1" x14ac:dyDescent="0.2">
      <c r="A56" s="296">
        <v>50</v>
      </c>
      <c r="B56" s="325" t="s">
        <v>86</v>
      </c>
      <c r="C56" s="328">
        <f>'Año 2016'!$K54/VLOOKUP(A56,DATOS,4,0)*100000</f>
        <v>36.701321001887997</v>
      </c>
      <c r="D56" s="297">
        <f>'Año 2016'!$L54/VLOOKUP(A56,DATOS,5,0)*100000</f>
        <v>1.5241346725396656</v>
      </c>
      <c r="E56" s="298">
        <f t="shared" si="0"/>
        <v>24.080103722548735</v>
      </c>
      <c r="F56" s="297">
        <f>('Año 2015'!I54-'Año 2014'!I54)/VLOOKUP(A56,DATOS,4,0)*100000</f>
        <v>131.96097689238673</v>
      </c>
      <c r="G56" s="297">
        <f>('Año 2015'!J54-'Año 2014'!J54)/VLOOKUP(A56,DATOS,5,0)*100000</f>
        <v>4.5399756203309192</v>
      </c>
      <c r="H56" s="298">
        <f t="shared" si="1"/>
        <v>29.066450555690007</v>
      </c>
      <c r="I56" s="290"/>
    </row>
    <row r="57" spans="1:9" ht="12" customHeight="1" x14ac:dyDescent="0.2">
      <c r="A57" s="296">
        <v>51</v>
      </c>
      <c r="B57" s="325" t="s">
        <v>87</v>
      </c>
      <c r="C57" s="328">
        <f>'Año 2016'!$K55/VLOOKUP(A57,DATOS,4,0)*100000</f>
        <v>5.2111409130469771E-2</v>
      </c>
      <c r="D57" s="297">
        <f>'Año 2016'!$L55/VLOOKUP(A57,DATOS,5,0)*100000</f>
        <v>3.242839728807799E-2</v>
      </c>
      <c r="E57" s="298">
        <f t="shared" si="0"/>
        <v>1.6069683822958487</v>
      </c>
      <c r="F57" s="297">
        <f>('Año 2015'!I55-'Año 2014'!I55)/VLOOKUP(A57,DATOS,4,0)*100000</f>
        <v>0.19355666248460202</v>
      </c>
      <c r="G57" s="297">
        <f>('Año 2015'!J55-'Año 2014'!J55)/VLOOKUP(A57,DATOS,5,0)*100000</f>
        <v>0.48642595932116983</v>
      </c>
      <c r="H57" s="298">
        <f t="shared" si="1"/>
        <v>0.39791598037801967</v>
      </c>
      <c r="I57" s="290"/>
    </row>
    <row r="58" spans="1:9" ht="12" customHeight="1" x14ac:dyDescent="0.2">
      <c r="A58" s="296">
        <v>52</v>
      </c>
      <c r="B58" s="325" t="s">
        <v>88</v>
      </c>
      <c r="C58" s="328">
        <f>'Año 2016'!$K56/VLOOKUP(A58,DATOS,4,0)*100000</f>
        <v>8.643268777166778</v>
      </c>
      <c r="D58" s="297">
        <f>'Año 2016'!$L56/VLOOKUP(A58,DATOS,5,0)*100000</f>
        <v>14.465978086109768</v>
      </c>
      <c r="E58" s="298">
        <f t="shared" si="0"/>
        <v>0.59748941452262017</v>
      </c>
      <c r="F58" s="297">
        <f>('Año 2015'!I56-'Año 2014'!I56)/VLOOKUP(A58,DATOS,4,0)*100000</f>
        <v>36.724331164930973</v>
      </c>
      <c r="G58" s="297">
        <f>('Año 2015'!J56-'Año 2014'!J56)/VLOOKUP(A58,DATOS,5,0)*100000</f>
        <v>52.03618974403485</v>
      </c>
      <c r="H58" s="298">
        <f t="shared" si="1"/>
        <v>0.70574596921060795</v>
      </c>
      <c r="I58" s="290"/>
    </row>
    <row r="59" spans="1:9" ht="12" customHeight="1" x14ac:dyDescent="0.2">
      <c r="A59" s="296">
        <v>53</v>
      </c>
      <c r="B59" s="325" t="s">
        <v>89</v>
      </c>
      <c r="C59" s="328">
        <f>'Año 2016'!$K57/VLOOKUP(A59,DATOS,4,0)*100000</f>
        <v>7.3610088082742537</v>
      </c>
      <c r="D59" s="297">
        <f>'Año 2016'!$L57/VLOOKUP(A59,DATOS,5,0)*100000</f>
        <v>3.9458716599605639</v>
      </c>
      <c r="E59" s="298">
        <f t="shared" si="0"/>
        <v>1.8654962559901964</v>
      </c>
      <c r="F59" s="297">
        <f>('Año 2015'!I57-'Año 2014'!I57)/VLOOKUP(A59,DATOS,4,0)*100000</f>
        <v>44.789460761746923</v>
      </c>
      <c r="G59" s="297">
        <f>('Año 2015'!J57-'Año 2014'!J57)/VLOOKUP(A59,DATOS,5,0)*100000</f>
        <v>16.12170421069602</v>
      </c>
      <c r="H59" s="298">
        <f t="shared" si="1"/>
        <v>2.7782088156679583</v>
      </c>
      <c r="I59" s="290"/>
    </row>
    <row r="60" spans="1:9" ht="12" customHeight="1" x14ac:dyDescent="0.2">
      <c r="A60" s="296">
        <v>54</v>
      </c>
      <c r="B60" s="325" t="s">
        <v>90</v>
      </c>
      <c r="C60" s="328">
        <f>'Año 2016'!$K58/VLOOKUP(A60,DATOS,4,0)*100000</f>
        <v>7484.6974353676487</v>
      </c>
      <c r="D60" s="297">
        <f>'Año 2016'!$L58/VLOOKUP(A60,DATOS,5,0)*100000</f>
        <v>116.77592292789087</v>
      </c>
      <c r="E60" s="298">
        <f t="shared" si="0"/>
        <v>64.094526060731283</v>
      </c>
      <c r="F60" s="297">
        <f>('Año 2015'!I58-'Año 2014'!I58)/VLOOKUP(A60,DATOS,4,0)*100000</f>
        <v>31465.68867997624</v>
      </c>
      <c r="G60" s="297">
        <f>('Año 2015'!J58-'Año 2014'!J58)/VLOOKUP(A60,DATOS,5,0)*100000</f>
        <v>416.67772499270149</v>
      </c>
      <c r="H60" s="298">
        <f t="shared" si="1"/>
        <v>75.515648647950627</v>
      </c>
      <c r="I60" s="290"/>
    </row>
    <row r="61" spans="1:9" ht="12" customHeight="1" x14ac:dyDescent="0.2">
      <c r="A61" s="296">
        <v>55</v>
      </c>
      <c r="B61" s="325" t="s">
        <v>91</v>
      </c>
      <c r="C61" s="328">
        <f>'Año 2016'!$K59/VLOOKUP(A61,DATOS,4,0)*100000</f>
        <v>1.2953407412431057</v>
      </c>
      <c r="D61" s="297">
        <f>'Año 2016'!$L59/VLOOKUP(A61,DATOS,5,0)*100000</f>
        <v>0.42156916474501388</v>
      </c>
      <c r="E61" s="298">
        <f t="shared" si="0"/>
        <v>3.0726648188953587</v>
      </c>
      <c r="F61" s="297">
        <f>('Año 2015'!I59-'Año 2014'!I59)/VLOOKUP(A61,DATOS,4,0)*100000</f>
        <v>6.417147810066421</v>
      </c>
      <c r="G61" s="297">
        <f>('Año 2015'!J59-'Año 2014'!J59)/VLOOKUP(A61,DATOS,5,0)*100000</f>
        <v>2.2699878101654596</v>
      </c>
      <c r="H61" s="298">
        <f t="shared" si="1"/>
        <v>2.8269525419163704</v>
      </c>
      <c r="I61" s="290"/>
    </row>
    <row r="62" spans="1:9" ht="12" customHeight="1" x14ac:dyDescent="0.2">
      <c r="A62" s="296">
        <v>56</v>
      </c>
      <c r="B62" s="325" t="s">
        <v>92</v>
      </c>
      <c r="C62" s="328">
        <f>'Año 2016'!$K60/VLOOKUP(A62,DATOS,4,0)*100000</f>
        <v>382.96612861309228</v>
      </c>
      <c r="D62" s="297">
        <f>'Año 2016'!$L60/VLOOKUP(A62,DATOS,5,0)*100000</f>
        <v>333.89575902550848</v>
      </c>
      <c r="E62" s="298">
        <f t="shared" si="0"/>
        <v>1.1469631412234709</v>
      </c>
      <c r="F62" s="297">
        <f>('Año 2015'!I60-'Año 2014'!I60)/VLOOKUP(A62,DATOS,4,0)*100000</f>
        <v>1866.5237311464682</v>
      </c>
      <c r="G62" s="297">
        <f>('Año 2015'!J60-'Año 2014'!J60)/VLOOKUP(A62,DATOS,5,0)*100000</f>
        <v>1335.5830361020339</v>
      </c>
      <c r="H62" s="298">
        <f t="shared" si="1"/>
        <v>1.3975347699788185</v>
      </c>
      <c r="I62" s="290"/>
    </row>
    <row r="63" spans="1:9" ht="12" customHeight="1" x14ac:dyDescent="0.2">
      <c r="A63" s="296">
        <v>57</v>
      </c>
      <c r="B63" s="325" t="s">
        <v>279</v>
      </c>
      <c r="C63" s="328">
        <f>'Año 2016'!$K61/VLOOKUP(A63,DATOS,4,0)*100000</f>
        <v>272.37850180233437</v>
      </c>
      <c r="D63" s="297">
        <f>'Año 2016'!$L61/VLOOKUP(A63,DATOS,5,0)*100000</f>
        <v>97.465886939571149</v>
      </c>
      <c r="E63" s="298">
        <f t="shared" si="0"/>
        <v>2.7946034284919508</v>
      </c>
      <c r="F63" s="297">
        <f>('Año 2015'!I61-'Año 2014'!I61)/VLOOKUP(A63,DATOS,4,0)*100000</f>
        <v>1101.1045817541176</v>
      </c>
      <c r="G63" s="297">
        <f>('Año 2015'!J61-'Año 2014'!J61)/VLOOKUP(A63,DATOS,5,0)*100000</f>
        <v>238.79142300194931</v>
      </c>
      <c r="H63" s="298">
        <f t="shared" si="1"/>
        <v>4.6111563301213252</v>
      </c>
      <c r="I63" s="290"/>
    </row>
    <row r="64" spans="1:9" ht="12" customHeight="1" x14ac:dyDescent="0.2">
      <c r="A64" s="296">
        <v>58</v>
      </c>
      <c r="B64" s="325" t="s">
        <v>274</v>
      </c>
      <c r="C64" s="328">
        <f>'Año 2016'!$K62/VLOOKUP(A64,DATOS,4,0)*100000</f>
        <v>101.41752726682662</v>
      </c>
      <c r="D64" s="297">
        <f>'Año 2016'!$L62/VLOOKUP(A64,DATOS,5,0)*100000</f>
        <v>75.536062378167642</v>
      </c>
      <c r="E64" s="298">
        <f t="shared" si="0"/>
        <v>1.342637199687279</v>
      </c>
      <c r="F64" s="297">
        <f>('Año 2015'!I62-'Año 2014'!I62)/VLOOKUP(A64,DATOS,4,0)*100000</f>
        <v>395.81812070424331</v>
      </c>
      <c r="G64" s="297">
        <f>('Año 2015'!J62-'Año 2014'!J62)/VLOOKUP(A64,DATOS,5,0)*100000</f>
        <v>614.03508771929819</v>
      </c>
      <c r="H64" s="298">
        <f t="shared" si="1"/>
        <v>0.64461808228976769</v>
      </c>
      <c r="I64" s="290"/>
    </row>
    <row r="65" spans="1:9" ht="12" customHeight="1" x14ac:dyDescent="0.2">
      <c r="A65" s="296">
        <v>59</v>
      </c>
      <c r="B65" s="325" t="s">
        <v>276</v>
      </c>
      <c r="C65" s="328">
        <f>'Año 2016'!$K63/VLOOKUP(A65,DATOS,4,0)*100000</f>
        <v>239.34536434971082</v>
      </c>
      <c r="D65" s="297">
        <f>'Año 2016'!$L63/VLOOKUP(A65,DATOS,5,0)*100000</f>
        <v>97.465886939571149</v>
      </c>
      <c r="E65" s="298">
        <f t="shared" si="0"/>
        <v>2.455683438228033</v>
      </c>
      <c r="F65" s="297">
        <f>('Año 2015'!I63-'Año 2014'!I63)/VLOOKUP(A65,DATOS,4,0)*100000</f>
        <v>1003.7437555779641</v>
      </c>
      <c r="G65" s="297">
        <f>('Año 2015'!J63-'Año 2014'!J63)/VLOOKUP(A65,DATOS,5,0)*100000</f>
        <v>250.97465886939571</v>
      </c>
      <c r="H65" s="298">
        <f t="shared" si="1"/>
        <v>3.9993828863028784</v>
      </c>
      <c r="I65" s="290"/>
    </row>
    <row r="66" spans="1:9" ht="12" customHeight="1" x14ac:dyDescent="0.2">
      <c r="A66" s="296">
        <v>60</v>
      </c>
      <c r="B66" s="325" t="s">
        <v>284</v>
      </c>
      <c r="C66" s="328">
        <f>'Año 2016'!$K64/VLOOKUP(A66,DATOS,4,0)*100000</f>
        <v>12.085278467188946</v>
      </c>
      <c r="D66" s="297">
        <f>'Año 2016'!$L64/VLOOKUP(A66,DATOS,5,0)*100000</f>
        <v>11.200800175244991</v>
      </c>
      <c r="E66" s="298">
        <f t="shared" si="0"/>
        <v>1.0789656344284</v>
      </c>
      <c r="F66" s="297">
        <f>('Año 2015'!I64-'Año 2014'!I64)/VLOOKUP(A66,DATOS,4,0)*100000</f>
        <v>50.396758544741246</v>
      </c>
      <c r="G66" s="297">
        <f>('Año 2015'!J64-'Año 2014'!J64)/VLOOKUP(A66,DATOS,5,0)*100000</f>
        <v>45.54716528826561</v>
      </c>
      <c r="H66" s="298">
        <f t="shared" si="1"/>
        <v>1.1064740961546744</v>
      </c>
      <c r="I66" s="290"/>
    </row>
    <row r="67" spans="1:9" ht="12" customHeight="1" x14ac:dyDescent="0.2">
      <c r="A67" s="296">
        <v>61</v>
      </c>
      <c r="B67" s="325" t="s">
        <v>280</v>
      </c>
      <c r="C67" s="328">
        <f>'Año 2016'!$K65/VLOOKUP(A67,DATOS,4,0)*100000</f>
        <v>53.332027919287931</v>
      </c>
      <c r="D67" s="297">
        <f>'Año 2016'!$L65/VLOOKUP(A67,DATOS,5,0)*100000</f>
        <v>67.82477154087465</v>
      </c>
      <c r="E67" s="298">
        <f t="shared" si="0"/>
        <v>0.78632078970066777</v>
      </c>
      <c r="F67" s="297">
        <f>('Año 2015'!I65-'Año 2014'!I65)/VLOOKUP(A67,DATOS,4,0)*100000</f>
        <v>239.74553604807187</v>
      </c>
      <c r="G67" s="297">
        <f>('Año 2015'!J65-'Año 2014'!J65)/VLOOKUP(A67,DATOS,5,0)*100000</f>
        <v>274.35760724456185</v>
      </c>
      <c r="H67" s="298">
        <f t="shared" si="1"/>
        <v>0.87384322401661407</v>
      </c>
      <c r="I67" s="290"/>
    </row>
    <row r="68" spans="1:9" ht="12" customHeight="1" x14ac:dyDescent="0.2">
      <c r="A68" s="296">
        <v>62</v>
      </c>
      <c r="B68" s="325" t="s">
        <v>283</v>
      </c>
      <c r="C68" s="328">
        <f>'Año 2016'!$K66/VLOOKUP(A68,DATOS,4,0)*100000</f>
        <v>5.6131432120534583</v>
      </c>
      <c r="D68" s="297">
        <f>'Año 2016'!$L66/VLOOKUP(A68,DATOS,5,0)*100000</f>
        <v>3.6319804962647351</v>
      </c>
      <c r="E68" s="298">
        <f t="shared" si="0"/>
        <v>1.5454772452182013</v>
      </c>
      <c r="F68" s="297">
        <f>('Año 2015'!I66-'Año 2014'!I66)/VLOOKUP(A68,DATOS,4,0)*100000</f>
        <v>22.601462588586607</v>
      </c>
      <c r="G68" s="297">
        <f>('Año 2015'!J66-'Año 2014'!J66)/VLOOKUP(A68,DATOS,5,0)*100000</f>
        <v>14.365779998618549</v>
      </c>
      <c r="H68" s="298">
        <f t="shared" si="1"/>
        <v>1.5732847496453393</v>
      </c>
      <c r="I68" s="290"/>
    </row>
    <row r="69" spans="1:9" ht="12" customHeight="1" x14ac:dyDescent="0.2">
      <c r="A69" s="296">
        <v>63</v>
      </c>
      <c r="B69" s="325" t="s">
        <v>277</v>
      </c>
      <c r="C69" s="328">
        <f>'Año 2016'!$K67/VLOOKUP(A69,DATOS,4,0)*100000</f>
        <v>1.5279138955037859</v>
      </c>
      <c r="D69" s="297">
        <f>'Año 2016'!$L67/VLOOKUP(A69,DATOS,5,0)*100000</f>
        <v>2.2576230051784227</v>
      </c>
      <c r="E69" s="298">
        <f t="shared" si="0"/>
        <v>0.67677991055155506</v>
      </c>
      <c r="F69" s="297">
        <f>('Año 2015'!I67-'Año 2014'!I67)/VLOOKUP(A69,DATOS,4,0)*100000</f>
        <v>5.4568353410849495</v>
      </c>
      <c r="G69" s="297">
        <f>('Año 2015'!J67-'Año 2014'!J67)/VLOOKUP(A69,DATOS,5,0)*100000</f>
        <v>13.969042344541492</v>
      </c>
      <c r="H69" s="298">
        <f t="shared" si="1"/>
        <v>0.39063775500811254</v>
      </c>
      <c r="I69" s="290"/>
    </row>
    <row r="70" spans="1:9" ht="12" customHeight="1" x14ac:dyDescent="0.2">
      <c r="A70" s="296">
        <v>64</v>
      </c>
      <c r="B70" s="325" t="s">
        <v>286</v>
      </c>
      <c r="C70" s="328">
        <f>'Año 2016'!$K68/VLOOKUP(A70,DATOS,4,0)*100000</f>
        <v>58.245666433827921</v>
      </c>
      <c r="D70" s="297">
        <f>'Año 2016'!$L68/VLOOKUP(A70,DATOS,5,0)*100000</f>
        <v>1.7835618508442896</v>
      </c>
      <c r="E70" s="298">
        <f t="shared" si="0"/>
        <v>32.656936683331729</v>
      </c>
      <c r="F70" s="297">
        <f>('Año 2015'!I68-'Año 2014'!I68)/VLOOKUP(A70,DATOS,4,0)*100000</f>
        <v>248.73520026675087</v>
      </c>
      <c r="G70" s="297">
        <f>('Año 2015'!J68-'Año 2014'!J68)/VLOOKUP(A70,DATOS,5,0)*100000</f>
        <v>6.7126782386321437</v>
      </c>
      <c r="H70" s="298">
        <f t="shared" si="1"/>
        <v>37.054539399081364</v>
      </c>
      <c r="I70" s="290"/>
    </row>
    <row r="71" spans="1:9" ht="12" customHeight="1" x14ac:dyDescent="0.2">
      <c r="A71" s="296">
        <v>65</v>
      </c>
      <c r="B71" s="325" t="s">
        <v>287</v>
      </c>
      <c r="C71" s="328">
        <f>'Año 2016'!$K69/VLOOKUP(A71,DATOS,4,0)*100000</f>
        <v>14305.087103167705</v>
      </c>
      <c r="D71" s="297">
        <f>'Año 2016'!$L69/VLOOKUP(A71,DATOS,5,0)*100000</f>
        <v>399.61013645224165</v>
      </c>
      <c r="E71" s="298">
        <f t="shared" si="0"/>
        <v>35.797608214268458</v>
      </c>
      <c r="F71" s="297">
        <f>('Año 2015'!I69-'Año 2014'!I69)/VLOOKUP(A71,DATOS,4,0)*100000</f>
        <v>62325.416970919243</v>
      </c>
      <c r="G71" s="297">
        <f>('Año 2015'!J69-'Año 2014'!J69)/VLOOKUP(A71,DATOS,5,0)*100000</f>
        <v>1764.1325536062377</v>
      </c>
      <c r="H71" s="298">
        <f t="shared" si="1"/>
        <v>35.329214260863615</v>
      </c>
      <c r="I71" s="290"/>
    </row>
    <row r="72" spans="1:9" ht="12" customHeight="1" x14ac:dyDescent="0.2">
      <c r="A72" s="296">
        <v>66</v>
      </c>
      <c r="B72" s="325" t="s">
        <v>285</v>
      </c>
      <c r="C72" s="328">
        <f>'Año 2016'!$K70/VLOOKUP(A72,DATOS,4,0)*100000</f>
        <v>20462.000301354939</v>
      </c>
      <c r="D72" s="297">
        <f>'Año 2016'!$L70/VLOOKUP(A72,DATOS,5,0)*100000</f>
        <v>11807.992202729045</v>
      </c>
      <c r="E72" s="298">
        <f t="shared" ref="E72:E86" si="2">$C72/$D72</f>
        <v>1.7328941237466089</v>
      </c>
      <c r="F72" s="297">
        <f>('Año 2015'!I70-'Año 2014'!I70)/VLOOKUP(A72,DATOS,4,0)*100000</f>
        <v>83190.189737705296</v>
      </c>
      <c r="G72" s="297">
        <f>('Año 2015'!J70-'Año 2014'!J70)/VLOOKUP(A72,DATOS,5,0)*100000</f>
        <v>44320.175438596496</v>
      </c>
      <c r="H72" s="298">
        <f t="shared" ref="H72:H86" si="3">$F72/$G72</f>
        <v>1.8770275368824152</v>
      </c>
      <c r="I72" s="290"/>
    </row>
    <row r="73" spans="1:9" ht="12" customHeight="1" x14ac:dyDescent="0.2">
      <c r="A73" s="296">
        <v>67</v>
      </c>
      <c r="B73" s="325" t="s">
        <v>278</v>
      </c>
      <c r="C73" s="328">
        <f>'Año 2016'!$K71/VLOOKUP(A73,DATOS,4,0)*100000</f>
        <v>0.35733537689464989</v>
      </c>
      <c r="D73" s="297">
        <f>'Año 2016'!$L71/VLOOKUP(A73,DATOS,5,0)*100000</f>
        <v>1.3295642888111976</v>
      </c>
      <c r="E73" s="298">
        <f t="shared" si="2"/>
        <v>0.26876126254425342</v>
      </c>
      <c r="F73" s="297">
        <f>('Año 2015'!I71-'Año 2014'!I71)/VLOOKUP(A73,DATOS,4,0)*100000</f>
        <v>1.3176742022990213</v>
      </c>
      <c r="G73" s="297">
        <f>('Año 2015'!J71-'Año 2014'!J71)/VLOOKUP(A73,DATOS,5,0)*100000</f>
        <v>5.7398263199898043</v>
      </c>
      <c r="H73" s="298">
        <f t="shared" si="3"/>
        <v>0.22956691175654978</v>
      </c>
      <c r="I73" s="290"/>
    </row>
    <row r="74" spans="1:9" ht="12" customHeight="1" x14ac:dyDescent="0.2">
      <c r="A74" s="296">
        <v>68</v>
      </c>
      <c r="B74" s="326" t="s">
        <v>275</v>
      </c>
      <c r="C74" s="328">
        <f>'Año 2016'!$K72/VLOOKUP(A74,DATOS,4,0)*100000</f>
        <v>0.58811447447244447</v>
      </c>
      <c r="D74" s="297">
        <f>'Año 2016'!$L72/VLOOKUP(A74,DATOS,5,0)*100000</f>
        <v>0.97285191864233966</v>
      </c>
      <c r="E74" s="298">
        <f t="shared" si="2"/>
        <v>0.60452620095891441</v>
      </c>
      <c r="F74" s="297">
        <f>('Año 2015'!I72-'Año 2014'!I72)/VLOOKUP(A74,DATOS,4,0)*100000</f>
        <v>1.7866768844732492</v>
      </c>
      <c r="G74" s="297">
        <f>('Año 2015'!J72-'Año 2014'!J72)/VLOOKUP(A74,DATOS,5,0)*100000</f>
        <v>4.1184064555859052</v>
      </c>
      <c r="H74" s="298">
        <f t="shared" si="3"/>
        <v>0.4338272348155271</v>
      </c>
      <c r="I74" s="290"/>
    </row>
    <row r="75" spans="1:9" ht="12" customHeight="1" x14ac:dyDescent="0.2">
      <c r="A75" s="296">
        <v>69</v>
      </c>
      <c r="B75" s="326" t="s">
        <v>281</v>
      </c>
      <c r="C75" s="328">
        <f>'Año 2016'!$K73/VLOOKUP(A75,DATOS,4,0)*100000</f>
        <v>0.5508920393792518</v>
      </c>
      <c r="D75" s="297">
        <f>'Año 2016'!$L73/VLOOKUP(A75,DATOS,5,0)*100000</f>
        <v>0.87556672677810587</v>
      </c>
      <c r="E75" s="298">
        <f t="shared" si="2"/>
        <v>0.62918338777721039</v>
      </c>
      <c r="F75" s="297">
        <f>('Año 2015'!I73-'Año 2014'!I73)/VLOOKUP(A75,DATOS,4,0)*100000</f>
        <v>2.486458664225272</v>
      </c>
      <c r="G75" s="297">
        <f>('Año 2015'!J73-'Año 2014'!J73)/VLOOKUP(A75,DATOS,5,0)*100000</f>
        <v>2.6591285776223952</v>
      </c>
      <c r="H75" s="298">
        <f t="shared" si="3"/>
        <v>0.93506522593521502</v>
      </c>
      <c r="I75" s="290"/>
    </row>
    <row r="76" spans="1:9" ht="12" customHeight="1" x14ac:dyDescent="0.2">
      <c r="A76" s="296">
        <v>70</v>
      </c>
      <c r="B76" s="326" t="s">
        <v>353</v>
      </c>
      <c r="C76" s="328">
        <f>'Año 2016'!$K74/VLOOKUP(A76,DATOS,4,0)*100000</f>
        <v>7.973989115218024</v>
      </c>
      <c r="D76" s="297">
        <f>'Año 2016'!$L74/VLOOKUP(A76,DATOS,5,0)*100000</f>
        <v>6.530355821729553</v>
      </c>
      <c r="E76" s="298">
        <f t="shared" si="2"/>
        <v>1.2210650281390223</v>
      </c>
      <c r="F76" s="297">
        <f>('Año 2015'!I74-'Año 2014'!I74)/VLOOKUP(A76,DATOS,4,0)*100000</f>
        <v>29.706455852496884</v>
      </c>
      <c r="G76" s="297">
        <f>('Año 2015'!J74-'Año 2014'!J74)/VLOOKUP(A76,DATOS,5,0)*100000</f>
        <v>21.078996639759946</v>
      </c>
      <c r="H76" s="298">
        <f t="shared" si="3"/>
        <v>1.4092917400282479</v>
      </c>
      <c r="I76" s="290"/>
    </row>
    <row r="77" spans="1:9" ht="12" customHeight="1" x14ac:dyDescent="0.2">
      <c r="A77" s="296">
        <v>71</v>
      </c>
      <c r="B77" s="326" t="s">
        <v>354</v>
      </c>
      <c r="C77" s="328">
        <f>'Año 2016'!$K75/VLOOKUP(A77,DATOS,4,0)*100000</f>
        <v>4.2099610154072193</v>
      </c>
      <c r="D77" s="297">
        <f>'Año 2016'!$L75/VLOOKUP(A77,DATOS,5,0)*100000</f>
        <v>4.7517480605247187</v>
      </c>
      <c r="E77" s="298">
        <f t="shared" si="2"/>
        <v>0.88598152969884691</v>
      </c>
      <c r="F77" s="297">
        <f>('Año 2015'!I75-'Año 2014'!I75)/VLOOKUP(A77,DATOS,4,0)*100000</f>
        <v>15.902331734668447</v>
      </c>
      <c r="G77" s="297">
        <f>('Año 2015'!J75-'Año 2014'!J75)/VLOOKUP(A77,DATOS,5,0)*100000</f>
        <v>16.675946023728258</v>
      </c>
      <c r="H77" s="298">
        <f t="shared" si="3"/>
        <v>0.9536089713915461</v>
      </c>
      <c r="I77" s="290"/>
    </row>
    <row r="78" spans="1:9" ht="12" customHeight="1" x14ac:dyDescent="0.2">
      <c r="A78" s="296">
        <v>72</v>
      </c>
      <c r="B78" s="326" t="s">
        <v>355</v>
      </c>
      <c r="C78" s="328">
        <f>'Año 2016'!$K76/VLOOKUP(A78,DATOS,4,0)*100000</f>
        <v>1.7688105351502812</v>
      </c>
      <c r="D78" s="297">
        <f>'Año 2016'!$L76/VLOOKUP(A78,DATOS,5,0)*100000</f>
        <v>1.1986096128490951</v>
      </c>
      <c r="E78" s="298">
        <f t="shared" si="2"/>
        <v>1.4757186294758795</v>
      </c>
      <c r="F78" s="297">
        <f>('Año 2015'!I76-'Año 2014'!I76)/VLOOKUP(A78,DATOS,4,0)*100000</f>
        <v>7.1134866927124811</v>
      </c>
      <c r="G78" s="297">
        <f>('Año 2015'!J76-'Año 2014'!J76)/VLOOKUP(A78,DATOS,5,0)*100000</f>
        <v>7.3156517749755112</v>
      </c>
      <c r="H78" s="298">
        <f t="shared" si="3"/>
        <v>0.97236540386537096</v>
      </c>
      <c r="I78" s="290"/>
    </row>
    <row r="79" spans="1:9" ht="12" customHeight="1" x14ac:dyDescent="0.2">
      <c r="A79" s="296">
        <v>73</v>
      </c>
      <c r="B79" s="326" t="s">
        <v>356</v>
      </c>
      <c r="C79" s="328">
        <f>'Año 2016'!$K77/VLOOKUP(A79,DATOS,4,0)*100000</f>
        <v>0.14341707041759036</v>
      </c>
      <c r="D79" s="297">
        <f>'Año 2016'!$L77/VLOOKUP(A79,DATOS,5,0)*100000</f>
        <v>0.12399409788094087</v>
      </c>
      <c r="E79" s="298">
        <f t="shared" si="2"/>
        <v>1.1566443312108243</v>
      </c>
      <c r="F79" s="297">
        <f>('Año 2015'!I77-'Año 2014'!I77)/VLOOKUP(A79,DATOS,4,0)*100000</f>
        <v>1.204703391507759</v>
      </c>
      <c r="G79" s="297">
        <f>('Año 2015'!J77-'Año 2014'!J77)/VLOOKUP(A79,DATOS,5,0)*100000</f>
        <v>0.53730775748407711</v>
      </c>
      <c r="H79" s="298">
        <f t="shared" si="3"/>
        <v>2.2421105497317519</v>
      </c>
      <c r="I79" s="290"/>
    </row>
    <row r="80" spans="1:9" ht="12" customHeight="1" x14ac:dyDescent="0.2">
      <c r="A80" s="296">
        <v>74</v>
      </c>
      <c r="B80" s="326" t="s">
        <v>357</v>
      </c>
      <c r="C80" s="328">
        <f>'Año 2016'!$K78/VLOOKUP(A80,DATOS,4,0)*100000</f>
        <v>1.8261773633173173</v>
      </c>
      <c r="D80" s="297">
        <f>'Año 2016'!$L78/VLOOKUP(A80,DATOS,5,0)*100000</f>
        <v>1.6945860043728584</v>
      </c>
      <c r="E80" s="298">
        <f t="shared" si="2"/>
        <v>1.0776539866403292</v>
      </c>
      <c r="F80" s="297">
        <f>('Año 2015'!I78-'Año 2014'!I78)/VLOOKUP(A80,DATOS,4,0)*100000</f>
        <v>10.029633791203485</v>
      </c>
      <c r="G80" s="297">
        <f>('Año 2015'!J78-'Año 2014'!J78)/VLOOKUP(A80,DATOS,5,0)*100000</f>
        <v>6.7783440174914338</v>
      </c>
      <c r="H80" s="298">
        <f t="shared" si="3"/>
        <v>1.4796584188294573</v>
      </c>
      <c r="I80" s="290"/>
    </row>
    <row r="81" spans="1:15" ht="12" customHeight="1" x14ac:dyDescent="0.2">
      <c r="A81" s="296">
        <v>75</v>
      </c>
      <c r="B81" s="326" t="s">
        <v>358</v>
      </c>
      <c r="C81" s="328">
        <f>'Año 2016'!$K79/VLOOKUP(A81,DATOS,4,0)*100000</f>
        <v>5.7079994026200955</v>
      </c>
      <c r="D81" s="297">
        <f>'Año 2016'!$L79/VLOOKUP(A81,DATOS,5,0)*100000</f>
        <v>34.801010138584068</v>
      </c>
      <c r="E81" s="298">
        <f t="shared" si="2"/>
        <v>0.16401821038785325</v>
      </c>
      <c r="F81" s="297">
        <f>('Año 2015'!I79-'Año 2014'!I79)/VLOOKUP(A81,DATOS,4,0)*100000</f>
        <v>25.11710959913399</v>
      </c>
      <c r="G81" s="297">
        <f>('Año 2015'!J79-'Año 2014'!J79)/VLOOKUP(A81,DATOS,5,0)*100000</f>
        <v>127.17661305988503</v>
      </c>
      <c r="H81" s="298">
        <f t="shared" si="3"/>
        <v>0.19749786532927108</v>
      </c>
      <c r="I81" s="290"/>
    </row>
    <row r="82" spans="1:15" ht="12" customHeight="1" x14ac:dyDescent="0.2">
      <c r="A82" s="296">
        <v>76</v>
      </c>
      <c r="B82" s="326" t="s">
        <v>359</v>
      </c>
      <c r="C82" s="328">
        <f>'Año 2016'!$K80/VLOOKUP(A82,DATOS,4,0)*100000</f>
        <v>199.38797243256195</v>
      </c>
      <c r="D82" s="297">
        <f>'Año 2016'!$L80/VLOOKUP(A82,DATOS,5,0)*100000</f>
        <v>170.49188458629368</v>
      </c>
      <c r="E82" s="298">
        <f t="shared" si="2"/>
        <v>1.1694865882700864</v>
      </c>
      <c r="F82" s="297">
        <f>('Año 2015'!I80-'Año 2014'!I80)/VLOOKUP(A82,DATOS,4,0)*100000</f>
        <v>797.16944420913421</v>
      </c>
      <c r="G82" s="297">
        <f>('Año 2015'!J80-'Año 2014'!J80)/VLOOKUP(A82,DATOS,5,0)*100000</f>
        <v>699.12005521870492</v>
      </c>
      <c r="H82" s="298">
        <f t="shared" si="3"/>
        <v>1.140246854969361</v>
      </c>
      <c r="I82" s="290"/>
    </row>
    <row r="83" spans="1:15" ht="12" customHeight="1" x14ac:dyDescent="0.2">
      <c r="A83" s="296">
        <v>77</v>
      </c>
      <c r="B83" s="326" t="s">
        <v>360</v>
      </c>
      <c r="C83" s="328">
        <f>'Año 2016'!$K81/VLOOKUP(A83,DATOS,4,0)*100000</f>
        <v>6.2982568142844473</v>
      </c>
      <c r="D83" s="297">
        <f>'Año 2016'!$L81/VLOOKUP(A83,DATOS,5,0)*100000</f>
        <v>11.816001228864128</v>
      </c>
      <c r="E83" s="298">
        <f t="shared" si="2"/>
        <v>0.53302777244970712</v>
      </c>
      <c r="F83" s="297">
        <f>('Año 2015'!I81-'Año 2014'!I81)/VLOOKUP(A83,DATOS,4,0)*100000</f>
        <v>23.475320853242028</v>
      </c>
      <c r="G83" s="297">
        <f>('Año 2015'!J81-'Año 2014'!J81)/VLOOKUP(A83,DATOS,5,0)*100000</f>
        <v>44.900804669683687</v>
      </c>
      <c r="H83" s="298">
        <f t="shared" si="3"/>
        <v>0.52282628398177</v>
      </c>
      <c r="I83" s="290"/>
    </row>
    <row r="84" spans="1:15" ht="12" customHeight="1" x14ac:dyDescent="0.2">
      <c r="A84" s="296">
        <v>78</v>
      </c>
      <c r="B84" s="326" t="s">
        <v>361</v>
      </c>
      <c r="C84" s="328">
        <f>'Año 2016'!$K82/VLOOKUP(A84,DATOS,4,0)*100000</f>
        <v>2.3822358459643325</v>
      </c>
      <c r="D84" s="297">
        <f>'Año 2016'!$L82/VLOOKUP(A84,DATOS,5,0)*100000</f>
        <v>4.4751188257547634</v>
      </c>
      <c r="E84" s="298">
        <f t="shared" si="2"/>
        <v>0.53232907073982549</v>
      </c>
      <c r="F84" s="297">
        <f>('Año 2015'!I82-'Año 2014'!I82)/VLOOKUP(A84,DATOS,4,0)*100000</f>
        <v>10.258503111683906</v>
      </c>
      <c r="G84" s="297">
        <f>('Año 2015'!J82-'Año 2014'!J82)/VLOOKUP(A84,DATOS,5,0)*100000</f>
        <v>16.084485054886684</v>
      </c>
      <c r="H84" s="298">
        <f t="shared" si="3"/>
        <v>0.63778871854944674</v>
      </c>
      <c r="I84" s="290"/>
    </row>
    <row r="85" spans="1:15" ht="12" customHeight="1" x14ac:dyDescent="0.2">
      <c r="A85" s="296">
        <v>79</v>
      </c>
      <c r="B85" s="326" t="s">
        <v>362</v>
      </c>
      <c r="C85" s="328">
        <f>'Año 2016'!$K83/VLOOKUP(A85,DATOS,4,0)*100000</f>
        <v>1.1568977013685622</v>
      </c>
      <c r="D85" s="297">
        <f>'Año 2016'!$L83/VLOOKUP(A85,DATOS,5,0)*100000</f>
        <v>0.82662731920627242</v>
      </c>
      <c r="E85" s="298">
        <f t="shared" si="2"/>
        <v>1.3995396407650977</v>
      </c>
      <c r="F85" s="297">
        <f>('Año 2015'!I83-'Año 2014'!I83)/VLOOKUP(A85,DATOS,4,0)*100000</f>
        <v>5.6697548505087392</v>
      </c>
      <c r="G85" s="297">
        <f>('Año 2015'!J83-'Año 2014'!J83)/VLOOKUP(A85,DATOS,5,0)*100000</f>
        <v>3.5544974725869718</v>
      </c>
      <c r="H85" s="298">
        <f t="shared" si="3"/>
        <v>1.5950932288558579</v>
      </c>
      <c r="I85" s="290"/>
    </row>
    <row r="86" spans="1:15" ht="12" customHeight="1" thickBot="1" x14ac:dyDescent="0.25">
      <c r="A86" s="299">
        <v>80</v>
      </c>
      <c r="B86" s="327" t="s">
        <v>363</v>
      </c>
      <c r="C86" s="329">
        <f>'Año 2016'!$K84/VLOOKUP(A86,DATOS,4,0)*100000</f>
        <v>40.900011680400134</v>
      </c>
      <c r="D86" s="300">
        <f>'Año 2016'!$L84/VLOOKUP(A86,DATOS,5,0)*100000</f>
        <v>52.047577647365173</v>
      </c>
      <c r="E86" s="301">
        <f t="shared" si="2"/>
        <v>0.78581969669189078</v>
      </c>
      <c r="F86" s="300">
        <f>('Año 2015'!I84-'Año 2014'!I84)/VLOOKUP(A86,DATOS,4,0)*100000</f>
        <v>160.64458537520102</v>
      </c>
      <c r="G86" s="300">
        <f>('Año 2015'!J84-'Año 2014'!J84)/VLOOKUP(A86,DATOS,5,0)*100000</f>
        <v>189.67369573796819</v>
      </c>
      <c r="H86" s="301">
        <f t="shared" si="3"/>
        <v>0.8469523660103585</v>
      </c>
      <c r="I86" s="290"/>
    </row>
    <row r="87" spans="1:15" ht="13.5" customHeight="1" thickBot="1" x14ac:dyDescent="0.25">
      <c r="B87" s="418" t="s">
        <v>413</v>
      </c>
      <c r="C87" s="418"/>
      <c r="D87" s="418"/>
      <c r="E87" s="418"/>
      <c r="F87" s="418"/>
      <c r="G87" s="418"/>
      <c r="H87" s="418"/>
      <c r="I87" s="374"/>
      <c r="J87" s="374"/>
      <c r="K87" s="374"/>
      <c r="L87" s="374"/>
      <c r="M87" s="374"/>
      <c r="N87" s="374"/>
      <c r="O87" s="374"/>
    </row>
    <row r="88" spans="1:15" ht="13.5" customHeight="1" thickBot="1" x14ac:dyDescent="0.25">
      <c r="B88" s="419"/>
      <c r="C88" s="419"/>
      <c r="D88" s="419"/>
      <c r="E88" s="419"/>
      <c r="F88" s="419"/>
      <c r="G88" s="419"/>
      <c r="H88" s="419"/>
      <c r="I88" s="290"/>
      <c r="J88" s="375" t="s">
        <v>67</v>
      </c>
      <c r="K88" s="376"/>
    </row>
    <row r="89" spans="1:15" ht="12.75" customHeight="1" x14ac:dyDescent="0.2">
      <c r="B89" s="420" t="s">
        <v>348</v>
      </c>
      <c r="C89" s="420"/>
      <c r="D89" s="420"/>
      <c r="E89" s="420"/>
      <c r="F89" s="324"/>
      <c r="G89" s="324"/>
      <c r="H89" s="324"/>
      <c r="I89" s="290"/>
    </row>
    <row r="90" spans="1:15" x14ac:dyDescent="0.2">
      <c r="B90" s="420"/>
      <c r="C90" s="420"/>
      <c r="D90" s="420"/>
      <c r="E90" s="420"/>
      <c r="F90" s="324"/>
      <c r="G90" s="324"/>
      <c r="H90" s="324"/>
      <c r="I90" s="290"/>
    </row>
    <row r="91" spans="1:15" x14ac:dyDescent="0.2">
      <c r="B91" s="331" t="s">
        <v>352</v>
      </c>
      <c r="I91" s="290"/>
    </row>
  </sheetData>
  <sortState ref="A7:H75">
    <sortCondition ref="A7:A75"/>
  </sortState>
  <mergeCells count="14">
    <mergeCell ref="B87:H88"/>
    <mergeCell ref="B89:E90"/>
    <mergeCell ref="B2:E2"/>
    <mergeCell ref="J8:K8"/>
    <mergeCell ref="B5:B6"/>
    <mergeCell ref="C5:C6"/>
    <mergeCell ref="D5:D6"/>
    <mergeCell ref="E5:E6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163"/>
  <sheetViews>
    <sheetView showGridLines="0" workbookViewId="0">
      <selection sqref="A1:C81"/>
    </sheetView>
  </sheetViews>
  <sheetFormatPr baseColWidth="10" defaultColWidth="11.5703125" defaultRowHeight="11.25" x14ac:dyDescent="0.2"/>
  <cols>
    <col min="1" max="1" width="2.7109375" style="339" bestFit="1" customWidth="1"/>
    <col min="2" max="2" width="9" style="350" bestFit="1" customWidth="1"/>
    <col min="3" max="3" width="7.7109375" style="339" bestFit="1" customWidth="1"/>
    <col min="4" max="4" width="3.7109375" style="339" customWidth="1"/>
    <col min="5" max="5" width="8.42578125" style="339" bestFit="1" customWidth="1"/>
    <col min="6" max="6" width="10.5703125" style="339" bestFit="1" customWidth="1"/>
    <col min="7" max="7" width="7.7109375" style="339" bestFit="1" customWidth="1"/>
    <col min="8" max="8" width="5.28515625" style="339" bestFit="1" customWidth="1"/>
    <col min="9" max="9" width="3.85546875" style="339" bestFit="1" customWidth="1"/>
    <col min="10" max="10" width="10.5703125" style="339" bestFit="1" customWidth="1"/>
    <col min="11" max="11" width="8.5703125" style="339" bestFit="1" customWidth="1"/>
    <col min="12" max="12" width="3.85546875" style="339" bestFit="1" customWidth="1"/>
    <col min="13" max="13" width="10.5703125" style="339" bestFit="1" customWidth="1"/>
    <col min="14" max="14" width="3.42578125" style="339" customWidth="1"/>
    <col min="15" max="15" width="2.5703125" style="339" customWidth="1"/>
    <col min="16" max="16" width="2.7109375" style="340" bestFit="1" customWidth="1"/>
    <col min="17" max="17" width="8.85546875" style="340" bestFit="1" customWidth="1"/>
    <col min="18" max="18" width="6" style="340" bestFit="1" customWidth="1"/>
    <col min="19" max="19" width="2.7109375" style="339" bestFit="1" customWidth="1"/>
    <col min="20" max="20" width="8.85546875" style="339" bestFit="1" customWidth="1"/>
    <col min="21" max="21" width="9.28515625" style="339" bestFit="1" customWidth="1"/>
    <col min="22" max="16384" width="11.5703125" style="339"/>
  </cols>
  <sheetData>
    <row r="1" spans="1:20" ht="26.45" customHeight="1" x14ac:dyDescent="0.2">
      <c r="A1" s="341" t="s">
        <v>230</v>
      </c>
      <c r="B1" s="342" t="s">
        <v>54</v>
      </c>
      <c r="C1" s="341" t="s">
        <v>55</v>
      </c>
      <c r="D1" s="341"/>
      <c r="E1" s="343" t="s">
        <v>372</v>
      </c>
      <c r="F1" s="341" t="s">
        <v>408</v>
      </c>
      <c r="G1" s="341" t="s">
        <v>327</v>
      </c>
      <c r="H1" s="341" t="s">
        <v>343</v>
      </c>
      <c r="I1" s="341"/>
      <c r="J1" s="344" t="s">
        <v>408</v>
      </c>
      <c r="K1" s="344" t="s">
        <v>342</v>
      </c>
      <c r="L1" s="344"/>
      <c r="M1" s="344" t="s">
        <v>397</v>
      </c>
      <c r="R1" s="340" t="s">
        <v>407</v>
      </c>
      <c r="S1" s="352"/>
      <c r="T1" s="352"/>
    </row>
    <row r="2" spans="1:20" x14ac:dyDescent="0.2">
      <c r="A2" s="345">
        <v>1</v>
      </c>
      <c r="B2" s="346">
        <v>39939</v>
      </c>
      <c r="C2" s="347">
        <v>3762</v>
      </c>
      <c r="D2" s="345"/>
      <c r="E2" s="348">
        <v>2245</v>
      </c>
      <c r="F2" s="346">
        <v>1517</v>
      </c>
      <c r="G2" s="347">
        <f>F2+E2</f>
        <v>3762</v>
      </c>
      <c r="H2" s="345">
        <f>I2-A2</f>
        <v>0</v>
      </c>
      <c r="I2" s="345">
        <v>1</v>
      </c>
      <c r="J2" s="349">
        <v>1517</v>
      </c>
      <c r="K2" s="349">
        <f>J2-M2</f>
        <v>89</v>
      </c>
      <c r="L2" s="349">
        <v>1</v>
      </c>
      <c r="M2" s="349">
        <v>1428</v>
      </c>
      <c r="R2" s="340" t="s">
        <v>329</v>
      </c>
    </row>
    <row r="3" spans="1:20" x14ac:dyDescent="0.2">
      <c r="A3" s="345">
        <v>2</v>
      </c>
      <c r="B3" s="346">
        <v>74172</v>
      </c>
      <c r="C3" s="347">
        <v>4252</v>
      </c>
      <c r="D3" s="345"/>
      <c r="E3" s="348">
        <v>2542</v>
      </c>
      <c r="F3" s="346">
        <v>1710</v>
      </c>
      <c r="G3" s="347">
        <f t="shared" ref="G3:G66" si="0">F3+E3</f>
        <v>4252</v>
      </c>
      <c r="H3" s="345">
        <f t="shared" ref="H3:H66" si="1">I3-A3</f>
        <v>0</v>
      </c>
      <c r="I3" s="345">
        <v>2</v>
      </c>
      <c r="J3" s="349">
        <v>1710</v>
      </c>
      <c r="K3" s="349">
        <f t="shared" ref="K3:K66" si="2">J3-M3</f>
        <v>117</v>
      </c>
      <c r="L3" s="349">
        <v>2</v>
      </c>
      <c r="M3" s="349">
        <v>1593</v>
      </c>
      <c r="Q3" s="340">
        <v>1</v>
      </c>
      <c r="R3" s="340">
        <v>1517</v>
      </c>
    </row>
    <row r="4" spans="1:20" x14ac:dyDescent="0.2">
      <c r="A4" s="345">
        <v>3</v>
      </c>
      <c r="B4" s="346">
        <v>3037937</v>
      </c>
      <c r="C4" s="347">
        <v>15878</v>
      </c>
      <c r="D4" s="345"/>
      <c r="E4" s="348">
        <v>9170</v>
      </c>
      <c r="F4" s="346">
        <v>6708</v>
      </c>
      <c r="G4" s="347">
        <f t="shared" si="0"/>
        <v>15878</v>
      </c>
      <c r="H4" s="345">
        <f t="shared" si="1"/>
        <v>0</v>
      </c>
      <c r="I4" s="345">
        <v>3</v>
      </c>
      <c r="J4" s="349">
        <v>6708</v>
      </c>
      <c r="K4" s="349">
        <f t="shared" si="2"/>
        <v>441</v>
      </c>
      <c r="L4" s="349">
        <v>3</v>
      </c>
      <c r="M4" s="349">
        <v>6267</v>
      </c>
      <c r="Q4" s="340">
        <v>2</v>
      </c>
      <c r="R4" s="340">
        <v>1710</v>
      </c>
    </row>
    <row r="5" spans="1:20" x14ac:dyDescent="0.2">
      <c r="A5" s="345">
        <v>4</v>
      </c>
      <c r="B5" s="346">
        <v>157720</v>
      </c>
      <c r="C5" s="347">
        <v>10111</v>
      </c>
      <c r="D5" s="345"/>
      <c r="E5" s="348">
        <v>5139</v>
      </c>
      <c r="F5" s="346">
        <v>4972</v>
      </c>
      <c r="G5" s="347">
        <f t="shared" si="0"/>
        <v>10111</v>
      </c>
      <c r="H5" s="345">
        <f t="shared" si="1"/>
        <v>0</v>
      </c>
      <c r="I5" s="345">
        <v>4</v>
      </c>
      <c r="J5" s="349">
        <v>4972</v>
      </c>
      <c r="K5" s="349">
        <f t="shared" si="2"/>
        <v>463</v>
      </c>
      <c r="L5" s="349">
        <v>4</v>
      </c>
      <c r="M5" s="349">
        <v>4509</v>
      </c>
      <c r="Q5" s="340">
        <v>3</v>
      </c>
      <c r="R5" s="340">
        <v>6708</v>
      </c>
    </row>
    <row r="6" spans="1:20" x14ac:dyDescent="0.2">
      <c r="A6" s="345">
        <v>5</v>
      </c>
      <c r="B6" s="346">
        <v>870326</v>
      </c>
      <c r="C6" s="347">
        <v>11850</v>
      </c>
      <c r="D6" s="345"/>
      <c r="E6" s="348">
        <v>6622</v>
      </c>
      <c r="F6" s="346">
        <v>5228</v>
      </c>
      <c r="G6" s="347">
        <f t="shared" si="0"/>
        <v>11850</v>
      </c>
      <c r="H6" s="345">
        <f t="shared" si="1"/>
        <v>0</v>
      </c>
      <c r="I6" s="345">
        <v>5</v>
      </c>
      <c r="J6" s="349">
        <v>5228</v>
      </c>
      <c r="K6" s="349">
        <f t="shared" si="2"/>
        <v>328</v>
      </c>
      <c r="L6" s="349">
        <v>5</v>
      </c>
      <c r="M6" s="349">
        <v>4900</v>
      </c>
      <c r="Q6" s="340">
        <v>4</v>
      </c>
      <c r="R6" s="340">
        <v>4972</v>
      </c>
    </row>
    <row r="7" spans="1:20" x14ac:dyDescent="0.2">
      <c r="A7" s="345">
        <v>6</v>
      </c>
      <c r="B7" s="346">
        <v>10520</v>
      </c>
      <c r="C7" s="347">
        <v>7154</v>
      </c>
      <c r="D7" s="345"/>
      <c r="E7" s="348">
        <v>5387</v>
      </c>
      <c r="F7" s="346">
        <v>1767</v>
      </c>
      <c r="G7" s="347">
        <f t="shared" si="0"/>
        <v>7154</v>
      </c>
      <c r="H7" s="345">
        <f t="shared" si="1"/>
        <v>0</v>
      </c>
      <c r="I7" s="345">
        <v>6</v>
      </c>
      <c r="J7" s="349">
        <v>1767</v>
      </c>
      <c r="K7" s="349">
        <f t="shared" si="2"/>
        <v>104</v>
      </c>
      <c r="L7" s="349">
        <v>6</v>
      </c>
      <c r="M7" s="349">
        <v>1663</v>
      </c>
      <c r="Q7" s="340">
        <v>5</v>
      </c>
      <c r="R7" s="340">
        <v>5228</v>
      </c>
    </row>
    <row r="8" spans="1:20" x14ac:dyDescent="0.2">
      <c r="A8" s="345">
        <v>7</v>
      </c>
      <c r="B8" s="346">
        <v>1182046</v>
      </c>
      <c r="C8" s="347">
        <v>114484</v>
      </c>
      <c r="D8" s="345"/>
      <c r="E8" s="348">
        <v>69620</v>
      </c>
      <c r="F8" s="346">
        <v>44864</v>
      </c>
      <c r="G8" s="347">
        <f t="shared" si="0"/>
        <v>114484</v>
      </c>
      <c r="H8" s="345">
        <f t="shared" si="1"/>
        <v>0</v>
      </c>
      <c r="I8" s="345">
        <v>7</v>
      </c>
      <c r="J8" s="349">
        <v>44864</v>
      </c>
      <c r="K8" s="349">
        <f t="shared" si="2"/>
        <v>3136</v>
      </c>
      <c r="L8" s="349">
        <v>7</v>
      </c>
      <c r="M8" s="349">
        <v>41728</v>
      </c>
      <c r="Q8" s="340">
        <v>6</v>
      </c>
      <c r="R8" s="340">
        <v>1767</v>
      </c>
    </row>
    <row r="9" spans="1:20" x14ac:dyDescent="0.2">
      <c r="A9" s="345">
        <v>8</v>
      </c>
      <c r="B9" s="346">
        <v>113334</v>
      </c>
      <c r="C9" s="347">
        <v>27489</v>
      </c>
      <c r="D9" s="345"/>
      <c r="E9" s="348">
        <v>15273</v>
      </c>
      <c r="F9" s="346">
        <v>12216</v>
      </c>
      <c r="G9" s="347">
        <f t="shared" si="0"/>
        <v>27489</v>
      </c>
      <c r="H9" s="345">
        <f t="shared" si="1"/>
        <v>0</v>
      </c>
      <c r="I9" s="345">
        <v>8</v>
      </c>
      <c r="J9" s="349">
        <v>12216</v>
      </c>
      <c r="K9" s="349">
        <f t="shared" si="2"/>
        <v>894</v>
      </c>
      <c r="L9" s="349">
        <v>8</v>
      </c>
      <c r="M9" s="349">
        <v>11322</v>
      </c>
      <c r="Q9" s="340">
        <v>7</v>
      </c>
      <c r="R9" s="340">
        <v>44864</v>
      </c>
    </row>
    <row r="10" spans="1:20" x14ac:dyDescent="0.2">
      <c r="A10" s="345">
        <v>9</v>
      </c>
      <c r="B10" s="346">
        <v>8834</v>
      </c>
      <c r="C10" s="347">
        <v>376</v>
      </c>
      <c r="D10" s="345"/>
      <c r="E10" s="348">
        <v>230</v>
      </c>
      <c r="F10" s="346">
        <v>146</v>
      </c>
      <c r="G10" s="347">
        <f t="shared" si="0"/>
        <v>376</v>
      </c>
      <c r="H10" s="345">
        <f t="shared" si="1"/>
        <v>0</v>
      </c>
      <c r="I10" s="345">
        <v>9</v>
      </c>
      <c r="J10" s="349">
        <v>146</v>
      </c>
      <c r="K10" s="349">
        <f t="shared" si="2"/>
        <v>11</v>
      </c>
      <c r="L10" s="349">
        <v>9</v>
      </c>
      <c r="M10" s="349">
        <v>135</v>
      </c>
      <c r="Q10" s="340">
        <v>8</v>
      </c>
      <c r="R10" s="340">
        <v>12216</v>
      </c>
    </row>
    <row r="11" spans="1:20" x14ac:dyDescent="0.2">
      <c r="A11" s="345">
        <v>10</v>
      </c>
      <c r="B11" s="346">
        <v>6817</v>
      </c>
      <c r="C11" s="347">
        <v>1668</v>
      </c>
      <c r="D11" s="345"/>
      <c r="E11" s="348">
        <v>1108</v>
      </c>
      <c r="F11" s="346">
        <v>560</v>
      </c>
      <c r="G11" s="347">
        <f t="shared" si="0"/>
        <v>1668</v>
      </c>
      <c r="H11" s="345">
        <f t="shared" si="1"/>
        <v>0</v>
      </c>
      <c r="I11" s="345">
        <v>10</v>
      </c>
      <c r="J11" s="349">
        <v>560</v>
      </c>
      <c r="K11" s="349">
        <f t="shared" si="2"/>
        <v>37</v>
      </c>
      <c r="L11" s="349">
        <v>10</v>
      </c>
      <c r="M11" s="349">
        <v>523</v>
      </c>
      <c r="Q11" s="340">
        <v>9</v>
      </c>
      <c r="R11" s="340">
        <v>146</v>
      </c>
    </row>
    <row r="12" spans="1:20" x14ac:dyDescent="0.2">
      <c r="A12" s="345">
        <v>11</v>
      </c>
      <c r="B12" s="346">
        <v>599537</v>
      </c>
      <c r="C12" s="347">
        <v>22718</v>
      </c>
      <c r="D12" s="345"/>
      <c r="E12" s="348">
        <v>13321</v>
      </c>
      <c r="F12" s="346">
        <v>9397</v>
      </c>
      <c r="G12" s="347">
        <f t="shared" si="0"/>
        <v>22718</v>
      </c>
      <c r="H12" s="345">
        <f t="shared" si="1"/>
        <v>0</v>
      </c>
      <c r="I12" s="345">
        <v>11</v>
      </c>
      <c r="J12" s="349">
        <v>9397</v>
      </c>
      <c r="K12" s="349">
        <f t="shared" si="2"/>
        <v>693</v>
      </c>
      <c r="L12" s="349">
        <v>11</v>
      </c>
      <c r="M12" s="349">
        <v>8704</v>
      </c>
      <c r="Q12" s="340">
        <v>10</v>
      </c>
      <c r="R12" s="340">
        <v>560</v>
      </c>
    </row>
    <row r="13" spans="1:20" x14ac:dyDescent="0.2">
      <c r="A13" s="345">
        <v>12</v>
      </c>
      <c r="B13" s="346">
        <v>24433</v>
      </c>
      <c r="C13" s="347">
        <v>1976</v>
      </c>
      <c r="D13" s="345"/>
      <c r="E13" s="348">
        <v>1105</v>
      </c>
      <c r="F13" s="346">
        <v>871</v>
      </c>
      <c r="G13" s="347">
        <f t="shared" si="0"/>
        <v>1976</v>
      </c>
      <c r="H13" s="345">
        <f t="shared" si="1"/>
        <v>0</v>
      </c>
      <c r="I13" s="345">
        <v>12</v>
      </c>
      <c r="J13" s="349">
        <v>871</v>
      </c>
      <c r="K13" s="349">
        <f t="shared" si="2"/>
        <v>82</v>
      </c>
      <c r="L13" s="349">
        <v>12</v>
      </c>
      <c r="M13" s="349">
        <v>789</v>
      </c>
      <c r="Q13" s="340">
        <v>11</v>
      </c>
      <c r="R13" s="340">
        <v>9397</v>
      </c>
    </row>
    <row r="14" spans="1:20" x14ac:dyDescent="0.2">
      <c r="A14" s="345">
        <v>13</v>
      </c>
      <c r="B14" s="346">
        <v>4103</v>
      </c>
      <c r="C14" s="347">
        <v>579</v>
      </c>
      <c r="D14" s="345"/>
      <c r="E14" s="348">
        <v>282</v>
      </c>
      <c r="F14" s="346">
        <v>297</v>
      </c>
      <c r="G14" s="347">
        <f t="shared" si="0"/>
        <v>579</v>
      </c>
      <c r="H14" s="345">
        <f t="shared" si="1"/>
        <v>0</v>
      </c>
      <c r="I14" s="345">
        <v>13</v>
      </c>
      <c r="J14" s="349">
        <v>297</v>
      </c>
      <c r="K14" s="349">
        <f t="shared" si="2"/>
        <v>20</v>
      </c>
      <c r="L14" s="349">
        <v>13</v>
      </c>
      <c r="M14" s="349">
        <v>277</v>
      </c>
      <c r="Q14" s="340">
        <v>12</v>
      </c>
      <c r="R14" s="340">
        <v>871</v>
      </c>
    </row>
    <row r="15" spans="1:20" x14ac:dyDescent="0.2">
      <c r="A15" s="345">
        <v>14</v>
      </c>
      <c r="B15" s="346">
        <v>11677</v>
      </c>
      <c r="C15" s="347">
        <v>1462</v>
      </c>
      <c r="D15" s="345"/>
      <c r="E15" s="348">
        <v>845</v>
      </c>
      <c r="F15" s="346">
        <v>617</v>
      </c>
      <c r="G15" s="347">
        <f t="shared" si="0"/>
        <v>1462</v>
      </c>
      <c r="H15" s="345">
        <f t="shared" si="1"/>
        <v>0</v>
      </c>
      <c r="I15" s="345">
        <v>14</v>
      </c>
      <c r="J15" s="349">
        <v>617</v>
      </c>
      <c r="K15" s="349">
        <f t="shared" si="2"/>
        <v>42</v>
      </c>
      <c r="L15" s="349">
        <v>14</v>
      </c>
      <c r="M15" s="349">
        <v>575</v>
      </c>
      <c r="Q15" s="340">
        <v>13</v>
      </c>
      <c r="R15" s="340">
        <v>297</v>
      </c>
    </row>
    <row r="16" spans="1:20" x14ac:dyDescent="0.2">
      <c r="A16" s="345">
        <v>15</v>
      </c>
      <c r="B16" s="346">
        <v>27774</v>
      </c>
      <c r="C16" s="347">
        <v>2937</v>
      </c>
      <c r="D16" s="345"/>
      <c r="E16" s="348">
        <v>1674</v>
      </c>
      <c r="F16" s="346">
        <v>1263</v>
      </c>
      <c r="G16" s="347">
        <f t="shared" si="0"/>
        <v>2937</v>
      </c>
      <c r="H16" s="345">
        <f t="shared" si="1"/>
        <v>0</v>
      </c>
      <c r="I16" s="345">
        <v>15</v>
      </c>
      <c r="J16" s="349">
        <v>1263</v>
      </c>
      <c r="K16" s="349">
        <f t="shared" si="2"/>
        <v>84</v>
      </c>
      <c r="L16" s="349">
        <v>15</v>
      </c>
      <c r="M16" s="349">
        <v>1179</v>
      </c>
      <c r="Q16" s="340">
        <v>14</v>
      </c>
      <c r="R16" s="340">
        <v>617</v>
      </c>
    </row>
    <row r="17" spans="1:18" x14ac:dyDescent="0.2">
      <c r="A17" s="345">
        <v>16</v>
      </c>
      <c r="B17" s="346">
        <v>16850</v>
      </c>
      <c r="C17" s="347">
        <v>3087</v>
      </c>
      <c r="D17" s="345"/>
      <c r="E17" s="348">
        <v>1847</v>
      </c>
      <c r="F17" s="346">
        <v>1240</v>
      </c>
      <c r="G17" s="347">
        <f t="shared" si="0"/>
        <v>3087</v>
      </c>
      <c r="H17" s="345">
        <f t="shared" si="1"/>
        <v>0</v>
      </c>
      <c r="I17" s="345">
        <v>16</v>
      </c>
      <c r="J17" s="349">
        <v>1240</v>
      </c>
      <c r="K17" s="349">
        <f t="shared" si="2"/>
        <v>86</v>
      </c>
      <c r="L17" s="349">
        <v>16</v>
      </c>
      <c r="M17" s="349">
        <v>1154</v>
      </c>
      <c r="Q17" s="340">
        <v>15</v>
      </c>
      <c r="R17" s="340">
        <v>1263</v>
      </c>
    </row>
    <row r="18" spans="1:18" x14ac:dyDescent="0.2">
      <c r="A18" s="345">
        <v>17</v>
      </c>
      <c r="B18" s="346">
        <v>18306</v>
      </c>
      <c r="C18" s="347">
        <v>3458</v>
      </c>
      <c r="D18" s="345"/>
      <c r="E18" s="348">
        <v>1906</v>
      </c>
      <c r="F18" s="346">
        <v>1552</v>
      </c>
      <c r="G18" s="347">
        <f t="shared" si="0"/>
        <v>3458</v>
      </c>
      <c r="H18" s="345">
        <f t="shared" si="1"/>
        <v>0</v>
      </c>
      <c r="I18" s="345">
        <v>17</v>
      </c>
      <c r="J18" s="349">
        <v>1552</v>
      </c>
      <c r="K18" s="349">
        <f t="shared" si="2"/>
        <v>111</v>
      </c>
      <c r="L18" s="349">
        <v>17</v>
      </c>
      <c r="M18" s="349">
        <v>1441</v>
      </c>
      <c r="Q18" s="340">
        <v>16</v>
      </c>
      <c r="R18" s="340">
        <v>1240</v>
      </c>
    </row>
    <row r="19" spans="1:18" x14ac:dyDescent="0.2">
      <c r="A19" s="345">
        <v>18</v>
      </c>
      <c r="B19" s="346">
        <v>129604</v>
      </c>
      <c r="C19" s="347">
        <v>8981</v>
      </c>
      <c r="D19" s="345"/>
      <c r="E19" s="348">
        <v>3934</v>
      </c>
      <c r="F19" s="346">
        <v>5047</v>
      </c>
      <c r="G19" s="347">
        <f t="shared" si="0"/>
        <v>8981</v>
      </c>
      <c r="H19" s="345">
        <f t="shared" si="1"/>
        <v>0</v>
      </c>
      <c r="I19" s="345">
        <v>18</v>
      </c>
      <c r="J19" s="349">
        <v>5047</v>
      </c>
      <c r="K19" s="349">
        <f t="shared" si="2"/>
        <v>461</v>
      </c>
      <c r="L19" s="349">
        <v>18</v>
      </c>
      <c r="M19" s="349">
        <v>4586</v>
      </c>
      <c r="Q19" s="340">
        <v>17</v>
      </c>
      <c r="R19" s="340">
        <v>1552</v>
      </c>
    </row>
    <row r="20" spans="1:18" x14ac:dyDescent="0.2">
      <c r="A20" s="345">
        <v>19</v>
      </c>
      <c r="B20" s="346">
        <v>3293555</v>
      </c>
      <c r="C20" s="347">
        <v>126250</v>
      </c>
      <c r="D20" s="345"/>
      <c r="E20" s="348">
        <v>74439</v>
      </c>
      <c r="F20" s="346">
        <v>51811</v>
      </c>
      <c r="G20" s="347">
        <f t="shared" si="0"/>
        <v>126250</v>
      </c>
      <c r="H20" s="345">
        <f t="shared" si="1"/>
        <v>0</v>
      </c>
      <c r="I20" s="345">
        <v>19</v>
      </c>
      <c r="J20" s="349">
        <v>51811</v>
      </c>
      <c r="K20" s="349">
        <f t="shared" si="2"/>
        <v>3065</v>
      </c>
      <c r="L20" s="349">
        <v>19</v>
      </c>
      <c r="M20" s="349">
        <v>48746</v>
      </c>
      <c r="Q20" s="340">
        <v>18</v>
      </c>
      <c r="R20" s="340">
        <v>5047</v>
      </c>
    </row>
    <row r="21" spans="1:18" x14ac:dyDescent="0.2">
      <c r="A21" s="345">
        <v>20</v>
      </c>
      <c r="B21" s="346">
        <v>260305</v>
      </c>
      <c r="C21" s="347">
        <v>1090</v>
      </c>
      <c r="D21" s="345"/>
      <c r="E21" s="348">
        <v>625</v>
      </c>
      <c r="F21" s="346">
        <v>465</v>
      </c>
      <c r="G21" s="347">
        <f t="shared" si="0"/>
        <v>1090</v>
      </c>
      <c r="H21" s="345">
        <f t="shared" si="1"/>
        <v>0</v>
      </c>
      <c r="I21" s="345">
        <v>20</v>
      </c>
      <c r="J21" s="349">
        <v>465</v>
      </c>
      <c r="K21" s="349">
        <f t="shared" si="2"/>
        <v>25</v>
      </c>
      <c r="L21" s="349">
        <v>20</v>
      </c>
      <c r="M21" s="349">
        <v>440</v>
      </c>
      <c r="Q21" s="340">
        <v>19</v>
      </c>
      <c r="R21" s="340">
        <v>51811</v>
      </c>
    </row>
    <row r="22" spans="1:18" x14ac:dyDescent="0.2">
      <c r="A22" s="345">
        <v>21</v>
      </c>
      <c r="B22" s="346">
        <v>2708856</v>
      </c>
      <c r="C22" s="347">
        <v>235666</v>
      </c>
      <c r="D22" s="345"/>
      <c r="E22" s="348">
        <v>150491</v>
      </c>
      <c r="F22" s="346">
        <v>85175</v>
      </c>
      <c r="G22" s="347">
        <f t="shared" si="0"/>
        <v>235666</v>
      </c>
      <c r="H22" s="345">
        <f t="shared" si="1"/>
        <v>0</v>
      </c>
      <c r="I22" s="345">
        <v>21</v>
      </c>
      <c r="J22" s="349">
        <v>85175</v>
      </c>
      <c r="K22" s="349">
        <f t="shared" si="2"/>
        <v>5172</v>
      </c>
      <c r="L22" s="349">
        <v>21</v>
      </c>
      <c r="M22" s="349">
        <v>80003</v>
      </c>
      <c r="Q22" s="340">
        <v>20</v>
      </c>
      <c r="R22" s="340">
        <v>465</v>
      </c>
    </row>
    <row r="23" spans="1:18" x14ac:dyDescent="0.2">
      <c r="A23" s="345">
        <v>22</v>
      </c>
      <c r="B23" s="346">
        <v>12893</v>
      </c>
      <c r="C23" s="347">
        <v>2555</v>
      </c>
      <c r="D23" s="345"/>
      <c r="E23" s="348">
        <v>1494</v>
      </c>
      <c r="F23" s="346">
        <v>1061</v>
      </c>
      <c r="G23" s="347">
        <f t="shared" si="0"/>
        <v>2555</v>
      </c>
      <c r="H23" s="345">
        <f t="shared" si="1"/>
        <v>0</v>
      </c>
      <c r="I23" s="345">
        <v>22</v>
      </c>
      <c r="J23" s="349">
        <v>1061</v>
      </c>
      <c r="K23" s="349">
        <f t="shared" si="2"/>
        <v>118</v>
      </c>
      <c r="L23" s="349">
        <v>22</v>
      </c>
      <c r="M23" s="349">
        <v>943</v>
      </c>
      <c r="Q23" s="340">
        <v>21</v>
      </c>
      <c r="R23" s="340">
        <v>85175</v>
      </c>
    </row>
    <row r="24" spans="1:18" x14ac:dyDescent="0.2">
      <c r="A24" s="345">
        <v>23</v>
      </c>
      <c r="B24" s="346">
        <v>994613</v>
      </c>
      <c r="C24" s="347">
        <v>148864</v>
      </c>
      <c r="D24" s="345"/>
      <c r="E24" s="348">
        <v>82824</v>
      </c>
      <c r="F24" s="346">
        <v>66040</v>
      </c>
      <c r="G24" s="347">
        <f t="shared" si="0"/>
        <v>148864</v>
      </c>
      <c r="H24" s="345">
        <f t="shared" si="1"/>
        <v>0</v>
      </c>
      <c r="I24" s="345">
        <v>23</v>
      </c>
      <c r="J24" s="349">
        <v>66040</v>
      </c>
      <c r="K24" s="349">
        <f t="shared" si="2"/>
        <v>5839</v>
      </c>
      <c r="L24" s="349">
        <v>23</v>
      </c>
      <c r="M24" s="349">
        <v>60201</v>
      </c>
      <c r="Q24" s="340">
        <v>22</v>
      </c>
      <c r="R24" s="340">
        <v>1061</v>
      </c>
    </row>
    <row r="25" spans="1:18" x14ac:dyDescent="0.2">
      <c r="A25" s="345">
        <v>24</v>
      </c>
      <c r="B25" s="346">
        <v>210208</v>
      </c>
      <c r="C25" s="347">
        <v>6742</v>
      </c>
      <c r="D25" s="345"/>
      <c r="E25" s="348">
        <v>3901</v>
      </c>
      <c r="F25" s="346">
        <v>2841</v>
      </c>
      <c r="G25" s="347">
        <f t="shared" si="0"/>
        <v>6742</v>
      </c>
      <c r="H25" s="345">
        <f t="shared" si="1"/>
        <v>0</v>
      </c>
      <c r="I25" s="345">
        <v>24</v>
      </c>
      <c r="J25" s="349">
        <v>2841</v>
      </c>
      <c r="K25" s="349">
        <f t="shared" si="2"/>
        <v>264</v>
      </c>
      <c r="L25" s="349">
        <v>24</v>
      </c>
      <c r="M25" s="349">
        <v>2577</v>
      </c>
      <c r="Q25" s="340">
        <v>23</v>
      </c>
      <c r="R25" s="340">
        <v>66040</v>
      </c>
    </row>
    <row r="26" spans="1:18" x14ac:dyDescent="0.2">
      <c r="A26" s="345">
        <v>25</v>
      </c>
      <c r="B26" s="346">
        <v>53337</v>
      </c>
      <c r="C26" s="347">
        <v>6028</v>
      </c>
      <c r="D26" s="345"/>
      <c r="E26" s="348">
        <v>3589</v>
      </c>
      <c r="F26" s="346">
        <v>2439</v>
      </c>
      <c r="G26" s="347">
        <f t="shared" si="0"/>
        <v>6028</v>
      </c>
      <c r="H26" s="345">
        <f t="shared" si="1"/>
        <v>0</v>
      </c>
      <c r="I26" s="345">
        <v>25</v>
      </c>
      <c r="J26" s="349">
        <v>2439</v>
      </c>
      <c r="K26" s="349">
        <f t="shared" si="2"/>
        <v>185</v>
      </c>
      <c r="L26" s="349">
        <v>25</v>
      </c>
      <c r="M26" s="349">
        <v>2254</v>
      </c>
      <c r="Q26" s="340">
        <v>24</v>
      </c>
      <c r="R26" s="340">
        <v>2841</v>
      </c>
    </row>
    <row r="27" spans="1:18" x14ac:dyDescent="0.2">
      <c r="A27" s="345">
        <v>26</v>
      </c>
      <c r="B27" s="346">
        <v>200090</v>
      </c>
      <c r="C27" s="347">
        <v>17769</v>
      </c>
      <c r="D27" s="345"/>
      <c r="E27" s="348">
        <v>9176</v>
      </c>
      <c r="F27" s="346">
        <v>8593</v>
      </c>
      <c r="G27" s="347">
        <f t="shared" si="0"/>
        <v>17769</v>
      </c>
      <c r="H27" s="345">
        <f t="shared" si="1"/>
        <v>0</v>
      </c>
      <c r="I27" s="345">
        <v>26</v>
      </c>
      <c r="J27" s="349">
        <v>8593</v>
      </c>
      <c r="K27" s="349">
        <f t="shared" si="2"/>
        <v>622</v>
      </c>
      <c r="L27" s="349">
        <v>26</v>
      </c>
      <c r="M27" s="349">
        <v>7971</v>
      </c>
      <c r="Q27" s="340">
        <v>25</v>
      </c>
      <c r="R27" s="340">
        <v>2439</v>
      </c>
    </row>
    <row r="28" spans="1:18" x14ac:dyDescent="0.2">
      <c r="A28" s="345">
        <v>27</v>
      </c>
      <c r="B28" s="346">
        <v>133856</v>
      </c>
      <c r="C28" s="347">
        <v>1488</v>
      </c>
      <c r="D28" s="345"/>
      <c r="E28" s="348">
        <v>872</v>
      </c>
      <c r="F28" s="346">
        <v>616</v>
      </c>
      <c r="G28" s="347">
        <f t="shared" si="0"/>
        <v>1488</v>
      </c>
      <c r="H28" s="345">
        <f t="shared" si="1"/>
        <v>0</v>
      </c>
      <c r="I28" s="345">
        <v>27</v>
      </c>
      <c r="J28" s="349">
        <v>616</v>
      </c>
      <c r="K28" s="349">
        <f t="shared" si="2"/>
        <v>49</v>
      </c>
      <c r="L28" s="349">
        <v>27</v>
      </c>
      <c r="M28" s="349">
        <v>567</v>
      </c>
      <c r="Q28" s="340">
        <v>26</v>
      </c>
      <c r="R28" s="340">
        <v>8593</v>
      </c>
    </row>
    <row r="29" spans="1:18" x14ac:dyDescent="0.2">
      <c r="A29" s="345">
        <v>28</v>
      </c>
      <c r="B29" s="346">
        <v>37669</v>
      </c>
      <c r="C29" s="347">
        <v>5695</v>
      </c>
      <c r="D29" s="345"/>
      <c r="E29" s="348">
        <v>3430</v>
      </c>
      <c r="F29" s="346">
        <v>2265</v>
      </c>
      <c r="G29" s="347">
        <f t="shared" si="0"/>
        <v>5695</v>
      </c>
      <c r="H29" s="345">
        <f t="shared" si="1"/>
        <v>0</v>
      </c>
      <c r="I29" s="345">
        <v>28</v>
      </c>
      <c r="J29" s="349">
        <v>2265</v>
      </c>
      <c r="K29" s="349">
        <f t="shared" si="2"/>
        <v>151</v>
      </c>
      <c r="L29" s="349">
        <v>28</v>
      </c>
      <c r="M29" s="349">
        <v>2114</v>
      </c>
      <c r="Q29" s="340">
        <v>27</v>
      </c>
      <c r="R29" s="340">
        <v>616</v>
      </c>
    </row>
    <row r="30" spans="1:18" x14ac:dyDescent="0.2">
      <c r="A30" s="345">
        <v>29</v>
      </c>
      <c r="B30" s="346">
        <v>1358713</v>
      </c>
      <c r="C30" s="347">
        <v>17309</v>
      </c>
      <c r="D30" s="345"/>
      <c r="E30" s="348">
        <v>6893</v>
      </c>
      <c r="F30" s="346">
        <v>10416</v>
      </c>
      <c r="G30" s="347">
        <f t="shared" si="0"/>
        <v>17309</v>
      </c>
      <c r="H30" s="345">
        <f t="shared" si="1"/>
        <v>0</v>
      </c>
      <c r="I30" s="345">
        <v>29</v>
      </c>
      <c r="J30" s="349">
        <v>10416</v>
      </c>
      <c r="K30" s="349">
        <f t="shared" si="2"/>
        <v>993</v>
      </c>
      <c r="L30" s="349">
        <v>29</v>
      </c>
      <c r="M30" s="349">
        <v>9423</v>
      </c>
      <c r="Q30" s="340">
        <v>28</v>
      </c>
      <c r="R30" s="340">
        <v>2265</v>
      </c>
    </row>
    <row r="31" spans="1:18" x14ac:dyDescent="0.2">
      <c r="A31" s="345">
        <v>30</v>
      </c>
      <c r="B31" s="346">
        <v>89496</v>
      </c>
      <c r="C31" s="347">
        <v>5315</v>
      </c>
      <c r="D31" s="345"/>
      <c r="E31" s="348">
        <v>3095</v>
      </c>
      <c r="F31" s="346">
        <v>2220</v>
      </c>
      <c r="G31" s="347">
        <f t="shared" si="0"/>
        <v>5315</v>
      </c>
      <c r="H31" s="345">
        <f t="shared" si="1"/>
        <v>0</v>
      </c>
      <c r="I31" s="345">
        <v>30</v>
      </c>
      <c r="J31" s="349">
        <v>2220</v>
      </c>
      <c r="K31" s="349">
        <f t="shared" si="2"/>
        <v>181</v>
      </c>
      <c r="L31" s="349">
        <v>30</v>
      </c>
      <c r="M31" s="349">
        <v>2039</v>
      </c>
      <c r="Q31" s="340">
        <v>29</v>
      </c>
      <c r="R31" s="340">
        <v>10416</v>
      </c>
    </row>
    <row r="32" spans="1:18" x14ac:dyDescent="0.2">
      <c r="A32" s="345">
        <v>31</v>
      </c>
      <c r="B32" s="346">
        <v>267081</v>
      </c>
      <c r="C32" s="347">
        <v>5682</v>
      </c>
      <c r="D32" s="345"/>
      <c r="E32" s="348">
        <v>3196</v>
      </c>
      <c r="F32" s="346">
        <v>2486</v>
      </c>
      <c r="G32" s="347">
        <f t="shared" si="0"/>
        <v>5682</v>
      </c>
      <c r="H32" s="345">
        <f t="shared" si="1"/>
        <v>0</v>
      </c>
      <c r="I32" s="345">
        <v>31</v>
      </c>
      <c r="J32" s="349">
        <v>2486</v>
      </c>
      <c r="K32" s="349">
        <f t="shared" si="2"/>
        <v>143</v>
      </c>
      <c r="L32" s="349">
        <v>31</v>
      </c>
      <c r="M32" s="349">
        <v>2343</v>
      </c>
      <c r="Q32" s="340">
        <v>30</v>
      </c>
      <c r="R32" s="340">
        <v>2220</v>
      </c>
    </row>
    <row r="33" spans="1:18" x14ac:dyDescent="0.2">
      <c r="A33" s="345">
        <v>32</v>
      </c>
      <c r="B33" s="346">
        <v>20732</v>
      </c>
      <c r="C33" s="347">
        <v>1949</v>
      </c>
      <c r="D33" s="345"/>
      <c r="E33" s="348">
        <v>1070</v>
      </c>
      <c r="F33" s="346">
        <v>879</v>
      </c>
      <c r="G33" s="347">
        <f t="shared" si="0"/>
        <v>1949</v>
      </c>
      <c r="H33" s="345">
        <f t="shared" si="1"/>
        <v>0</v>
      </c>
      <c r="I33" s="345">
        <v>32</v>
      </c>
      <c r="J33" s="349">
        <v>879</v>
      </c>
      <c r="K33" s="349">
        <f t="shared" si="2"/>
        <v>77</v>
      </c>
      <c r="L33" s="349">
        <v>32</v>
      </c>
      <c r="M33" s="349">
        <v>802</v>
      </c>
      <c r="Q33" s="340">
        <v>31</v>
      </c>
      <c r="R33" s="340">
        <v>2486</v>
      </c>
    </row>
    <row r="34" spans="1:18" x14ac:dyDescent="0.2">
      <c r="A34" s="345">
        <v>33</v>
      </c>
      <c r="B34" s="346">
        <v>5243</v>
      </c>
      <c r="C34" s="347">
        <v>394</v>
      </c>
      <c r="D34" s="345"/>
      <c r="E34" s="348">
        <v>210</v>
      </c>
      <c r="F34" s="346">
        <v>184</v>
      </c>
      <c r="G34" s="347">
        <f t="shared" si="0"/>
        <v>394</v>
      </c>
      <c r="H34" s="345">
        <f t="shared" si="1"/>
        <v>0</v>
      </c>
      <c r="I34" s="345">
        <v>33</v>
      </c>
      <c r="J34" s="349">
        <v>184</v>
      </c>
      <c r="K34" s="349">
        <f t="shared" si="2"/>
        <v>24</v>
      </c>
      <c r="L34" s="349">
        <v>33</v>
      </c>
      <c r="M34" s="349">
        <v>160</v>
      </c>
      <c r="Q34" s="340">
        <v>32</v>
      </c>
      <c r="R34" s="340">
        <v>879</v>
      </c>
    </row>
    <row r="35" spans="1:18" x14ac:dyDescent="0.2">
      <c r="A35" s="345">
        <v>34</v>
      </c>
      <c r="B35" s="346">
        <v>1040229</v>
      </c>
      <c r="C35" s="347">
        <v>231464</v>
      </c>
      <c r="D35" s="345"/>
      <c r="E35" s="348">
        <v>137964</v>
      </c>
      <c r="F35" s="346">
        <v>93500</v>
      </c>
      <c r="G35" s="347">
        <f t="shared" si="0"/>
        <v>231464</v>
      </c>
      <c r="H35" s="345">
        <f t="shared" si="1"/>
        <v>0</v>
      </c>
      <c r="I35" s="345">
        <v>34</v>
      </c>
      <c r="J35" s="349">
        <v>93500</v>
      </c>
      <c r="K35" s="349">
        <f t="shared" si="2"/>
        <v>5859</v>
      </c>
      <c r="L35" s="349">
        <v>34</v>
      </c>
      <c r="M35" s="349">
        <v>87641</v>
      </c>
      <c r="Q35" s="340">
        <v>33</v>
      </c>
      <c r="R35" s="340">
        <v>184</v>
      </c>
    </row>
    <row r="36" spans="1:18" x14ac:dyDescent="0.2">
      <c r="A36" s="345">
        <v>35</v>
      </c>
      <c r="B36" s="346">
        <v>64195</v>
      </c>
      <c r="C36" s="347">
        <v>7333</v>
      </c>
      <c r="D36" s="345"/>
      <c r="E36" s="348">
        <v>1761</v>
      </c>
      <c r="F36" s="346">
        <v>5572</v>
      </c>
      <c r="G36" s="347">
        <f t="shared" si="0"/>
        <v>7333</v>
      </c>
      <c r="H36" s="345">
        <f t="shared" si="1"/>
        <v>0</v>
      </c>
      <c r="I36" s="345">
        <v>35</v>
      </c>
      <c r="J36" s="349">
        <v>5572</v>
      </c>
      <c r="K36" s="349">
        <f t="shared" si="2"/>
        <v>517</v>
      </c>
      <c r="L36" s="349">
        <v>35</v>
      </c>
      <c r="M36" s="349">
        <v>5055</v>
      </c>
      <c r="Q36" s="340">
        <v>34</v>
      </c>
      <c r="R36" s="340">
        <v>93500</v>
      </c>
    </row>
    <row r="37" spans="1:18" x14ac:dyDescent="0.2">
      <c r="A37" s="345">
        <v>36</v>
      </c>
      <c r="B37" s="346">
        <v>465763</v>
      </c>
      <c r="C37" s="347">
        <v>1946</v>
      </c>
      <c r="D37" s="345"/>
      <c r="E37" s="348">
        <v>893</v>
      </c>
      <c r="F37" s="346">
        <v>1053</v>
      </c>
      <c r="G37" s="347">
        <f t="shared" si="0"/>
        <v>1946</v>
      </c>
      <c r="H37" s="345">
        <f t="shared" si="1"/>
        <v>0</v>
      </c>
      <c r="I37" s="345">
        <v>36</v>
      </c>
      <c r="J37" s="349">
        <v>1053</v>
      </c>
      <c r="K37" s="349">
        <f t="shared" si="2"/>
        <v>94</v>
      </c>
      <c r="L37" s="349">
        <v>36</v>
      </c>
      <c r="M37" s="349">
        <v>959</v>
      </c>
      <c r="Q37" s="340">
        <v>35</v>
      </c>
      <c r="R37" s="340">
        <v>5572</v>
      </c>
    </row>
    <row r="38" spans="1:18" x14ac:dyDescent="0.2">
      <c r="A38" s="345">
        <v>37</v>
      </c>
      <c r="B38" s="346">
        <v>205643</v>
      </c>
      <c r="C38" s="347">
        <v>9138</v>
      </c>
      <c r="D38" s="345"/>
      <c r="E38" s="348">
        <v>4622</v>
      </c>
      <c r="F38" s="346">
        <v>4516</v>
      </c>
      <c r="G38" s="347">
        <f t="shared" si="0"/>
        <v>9138</v>
      </c>
      <c r="H38" s="345">
        <f t="shared" si="1"/>
        <v>0</v>
      </c>
      <c r="I38" s="345">
        <v>37</v>
      </c>
      <c r="J38" s="349">
        <v>4516</v>
      </c>
      <c r="K38" s="349">
        <f t="shared" si="2"/>
        <v>341</v>
      </c>
      <c r="L38" s="349">
        <v>37</v>
      </c>
      <c r="M38" s="349">
        <v>4175</v>
      </c>
      <c r="Q38" s="340">
        <v>36</v>
      </c>
      <c r="R38" s="340">
        <v>1053</v>
      </c>
    </row>
    <row r="39" spans="1:18" x14ac:dyDescent="0.2">
      <c r="A39" s="345">
        <v>38</v>
      </c>
      <c r="B39" s="346">
        <v>208781</v>
      </c>
      <c r="C39" s="347">
        <v>8844</v>
      </c>
      <c r="D39" s="345"/>
      <c r="E39" s="348">
        <v>5003</v>
      </c>
      <c r="F39" s="346">
        <v>3841</v>
      </c>
      <c r="G39" s="347">
        <f t="shared" si="0"/>
        <v>8844</v>
      </c>
      <c r="H39" s="345">
        <f t="shared" si="1"/>
        <v>0</v>
      </c>
      <c r="I39" s="345">
        <v>38</v>
      </c>
      <c r="J39" s="349">
        <v>3841</v>
      </c>
      <c r="K39" s="349">
        <f t="shared" si="2"/>
        <v>229</v>
      </c>
      <c r="L39" s="349">
        <v>38</v>
      </c>
      <c r="M39" s="349">
        <v>3612</v>
      </c>
      <c r="Q39" s="340">
        <v>37</v>
      </c>
      <c r="R39" s="340">
        <v>4516</v>
      </c>
    </row>
    <row r="40" spans="1:18" x14ac:dyDescent="0.2">
      <c r="A40" s="345">
        <v>39</v>
      </c>
      <c r="B40" s="346">
        <v>266377</v>
      </c>
      <c r="C40" s="347">
        <v>50324</v>
      </c>
      <c r="D40" s="345"/>
      <c r="E40" s="348">
        <v>23735</v>
      </c>
      <c r="F40" s="346">
        <v>26589</v>
      </c>
      <c r="G40" s="347">
        <f t="shared" si="0"/>
        <v>50324</v>
      </c>
      <c r="H40" s="345">
        <f t="shared" si="1"/>
        <v>0</v>
      </c>
      <c r="I40" s="345">
        <v>39</v>
      </c>
      <c r="J40" s="349">
        <v>26589</v>
      </c>
      <c r="K40" s="349">
        <f t="shared" si="2"/>
        <v>1857</v>
      </c>
      <c r="L40" s="349">
        <v>39</v>
      </c>
      <c r="M40" s="349">
        <v>24732</v>
      </c>
      <c r="Q40" s="340">
        <v>38</v>
      </c>
      <c r="R40" s="340">
        <v>3841</v>
      </c>
    </row>
    <row r="41" spans="1:18" x14ac:dyDescent="0.2">
      <c r="A41" s="345">
        <v>40</v>
      </c>
      <c r="B41" s="346">
        <v>25373</v>
      </c>
      <c r="C41" s="347">
        <v>3066</v>
      </c>
      <c r="D41" s="345"/>
      <c r="E41" s="348">
        <v>1628</v>
      </c>
      <c r="F41" s="346">
        <v>1438</v>
      </c>
      <c r="G41" s="347">
        <f t="shared" si="0"/>
        <v>3066</v>
      </c>
      <c r="H41" s="345">
        <f t="shared" si="1"/>
        <v>0</v>
      </c>
      <c r="I41" s="345">
        <v>40</v>
      </c>
      <c r="J41" s="349">
        <v>1438</v>
      </c>
      <c r="K41" s="349">
        <f t="shared" si="2"/>
        <v>114</v>
      </c>
      <c r="L41" s="349">
        <v>40</v>
      </c>
      <c r="M41" s="349">
        <v>1324</v>
      </c>
      <c r="Q41" s="340">
        <v>39</v>
      </c>
      <c r="R41" s="340">
        <v>26589</v>
      </c>
    </row>
    <row r="42" spans="1:18" x14ac:dyDescent="0.2">
      <c r="A42" s="345">
        <v>41</v>
      </c>
      <c r="B42" s="346">
        <v>494691</v>
      </c>
      <c r="C42" s="347">
        <v>18394</v>
      </c>
      <c r="D42" s="345"/>
      <c r="E42" s="348">
        <v>7743</v>
      </c>
      <c r="F42" s="346">
        <v>10651</v>
      </c>
      <c r="G42" s="347">
        <f t="shared" si="0"/>
        <v>18394</v>
      </c>
      <c r="H42" s="345">
        <f t="shared" si="1"/>
        <v>0</v>
      </c>
      <c r="I42" s="345">
        <v>41</v>
      </c>
      <c r="J42" s="349">
        <v>10651</v>
      </c>
      <c r="K42" s="349">
        <f t="shared" si="2"/>
        <v>832</v>
      </c>
      <c r="L42" s="349">
        <v>41</v>
      </c>
      <c r="M42" s="349">
        <v>9819</v>
      </c>
      <c r="Q42" s="340">
        <v>40</v>
      </c>
      <c r="R42" s="340">
        <v>1438</v>
      </c>
    </row>
    <row r="43" spans="1:18" x14ac:dyDescent="0.2">
      <c r="A43" s="345">
        <v>42</v>
      </c>
      <c r="B43" s="346">
        <v>6383</v>
      </c>
      <c r="C43" s="347">
        <v>810</v>
      </c>
      <c r="D43" s="345"/>
      <c r="E43" s="348">
        <v>445</v>
      </c>
      <c r="F43" s="346">
        <v>365</v>
      </c>
      <c r="G43" s="347">
        <f t="shared" si="0"/>
        <v>810</v>
      </c>
      <c r="H43" s="345">
        <f t="shared" si="1"/>
        <v>0</v>
      </c>
      <c r="I43" s="345">
        <v>42</v>
      </c>
      <c r="J43" s="349">
        <v>365</v>
      </c>
      <c r="K43" s="349">
        <f t="shared" si="2"/>
        <v>36</v>
      </c>
      <c r="L43" s="349">
        <v>42</v>
      </c>
      <c r="M43" s="349">
        <v>329</v>
      </c>
      <c r="Q43" s="340">
        <v>41</v>
      </c>
      <c r="R43" s="340">
        <v>10651</v>
      </c>
    </row>
    <row r="44" spans="1:18" x14ac:dyDescent="0.2">
      <c r="A44" s="345">
        <v>43</v>
      </c>
      <c r="B44" s="346">
        <v>10553</v>
      </c>
      <c r="C44" s="347">
        <v>2054</v>
      </c>
      <c r="D44" s="345"/>
      <c r="E44" s="348">
        <v>878</v>
      </c>
      <c r="F44" s="346">
        <v>1176</v>
      </c>
      <c r="G44" s="347">
        <f t="shared" si="0"/>
        <v>2054</v>
      </c>
      <c r="H44" s="345">
        <f t="shared" si="1"/>
        <v>0</v>
      </c>
      <c r="I44" s="345">
        <v>43</v>
      </c>
      <c r="J44" s="349">
        <v>1176</v>
      </c>
      <c r="K44" s="349">
        <f t="shared" si="2"/>
        <v>100</v>
      </c>
      <c r="L44" s="349">
        <v>43</v>
      </c>
      <c r="M44" s="349">
        <v>1076</v>
      </c>
      <c r="Q44" s="340">
        <v>42</v>
      </c>
      <c r="R44" s="340">
        <v>365</v>
      </c>
    </row>
    <row r="45" spans="1:18" x14ac:dyDescent="0.2">
      <c r="A45" s="345">
        <v>44</v>
      </c>
      <c r="B45" s="346">
        <v>24612</v>
      </c>
      <c r="C45" s="347">
        <v>12958</v>
      </c>
      <c r="D45" s="345"/>
      <c r="E45" s="348">
        <v>6699</v>
      </c>
      <c r="F45" s="346">
        <v>6259</v>
      </c>
      <c r="G45" s="347">
        <f t="shared" si="0"/>
        <v>12958</v>
      </c>
      <c r="H45" s="345">
        <f t="shared" si="1"/>
        <v>0</v>
      </c>
      <c r="I45" s="345">
        <v>44</v>
      </c>
      <c r="J45" s="349">
        <v>6259</v>
      </c>
      <c r="K45" s="349">
        <f t="shared" si="2"/>
        <v>404</v>
      </c>
      <c r="L45" s="349">
        <v>44</v>
      </c>
      <c r="M45" s="349">
        <v>5855</v>
      </c>
      <c r="Q45" s="340">
        <v>43</v>
      </c>
      <c r="R45" s="340">
        <v>1176</v>
      </c>
    </row>
    <row r="46" spans="1:18" x14ac:dyDescent="0.2">
      <c r="A46" s="345">
        <v>45</v>
      </c>
      <c r="B46" s="346">
        <v>8156</v>
      </c>
      <c r="C46" s="347">
        <v>1304</v>
      </c>
      <c r="D46" s="345"/>
      <c r="E46" s="348">
        <v>649</v>
      </c>
      <c r="F46" s="346">
        <v>655</v>
      </c>
      <c r="G46" s="347">
        <f t="shared" si="0"/>
        <v>1304</v>
      </c>
      <c r="H46" s="345">
        <f t="shared" si="1"/>
        <v>0</v>
      </c>
      <c r="I46" s="345">
        <v>45</v>
      </c>
      <c r="J46" s="349">
        <v>655</v>
      </c>
      <c r="K46" s="349">
        <f t="shared" si="2"/>
        <v>54</v>
      </c>
      <c r="L46" s="349">
        <v>45</v>
      </c>
      <c r="M46" s="349">
        <v>601</v>
      </c>
      <c r="Q46" s="340">
        <v>44</v>
      </c>
      <c r="R46" s="340">
        <v>6259</v>
      </c>
    </row>
    <row r="47" spans="1:18" x14ac:dyDescent="0.2">
      <c r="A47" s="345">
        <v>46</v>
      </c>
      <c r="B47" s="346">
        <v>3665461</v>
      </c>
      <c r="C47" s="347">
        <v>68443</v>
      </c>
      <c r="D47" s="345"/>
      <c r="E47" s="348">
        <v>52017</v>
      </c>
      <c r="F47" s="346">
        <v>16426</v>
      </c>
      <c r="G47" s="347">
        <f t="shared" si="0"/>
        <v>68443</v>
      </c>
      <c r="H47" s="345">
        <f t="shared" si="1"/>
        <v>0</v>
      </c>
      <c r="I47" s="345">
        <v>46</v>
      </c>
      <c r="J47" s="349">
        <v>16426</v>
      </c>
      <c r="K47" s="349">
        <f t="shared" si="2"/>
        <v>689</v>
      </c>
      <c r="L47" s="349">
        <v>46</v>
      </c>
      <c r="M47" s="349">
        <v>15737</v>
      </c>
      <c r="Q47" s="340">
        <v>45</v>
      </c>
      <c r="R47" s="340">
        <v>655</v>
      </c>
    </row>
    <row r="48" spans="1:18" x14ac:dyDescent="0.2">
      <c r="A48" s="345">
        <v>47</v>
      </c>
      <c r="B48" s="346">
        <v>285917</v>
      </c>
      <c r="C48" s="347">
        <v>13035</v>
      </c>
      <c r="D48" s="345"/>
      <c r="E48" s="348">
        <v>4453</v>
      </c>
      <c r="F48" s="346">
        <v>8582</v>
      </c>
      <c r="G48" s="347">
        <f t="shared" si="0"/>
        <v>13035</v>
      </c>
      <c r="H48" s="345">
        <f t="shared" si="1"/>
        <v>0</v>
      </c>
      <c r="I48" s="345">
        <v>47</v>
      </c>
      <c r="J48" s="349">
        <v>8582</v>
      </c>
      <c r="K48" s="349">
        <f t="shared" si="2"/>
        <v>928</v>
      </c>
      <c r="L48" s="349">
        <v>47</v>
      </c>
      <c r="M48" s="349">
        <v>7654</v>
      </c>
      <c r="Q48" s="340">
        <v>46</v>
      </c>
      <c r="R48" s="340">
        <v>16426</v>
      </c>
    </row>
    <row r="49" spans="1:18" x14ac:dyDescent="0.2">
      <c r="A49" s="345">
        <v>48</v>
      </c>
      <c r="B49" s="346">
        <v>13260</v>
      </c>
      <c r="C49" s="347">
        <v>992</v>
      </c>
      <c r="D49" s="345"/>
      <c r="E49" s="348">
        <v>545</v>
      </c>
      <c r="F49" s="346">
        <v>447</v>
      </c>
      <c r="G49" s="347">
        <f t="shared" si="0"/>
        <v>992</v>
      </c>
      <c r="H49" s="345">
        <f t="shared" si="1"/>
        <v>0</v>
      </c>
      <c r="I49" s="345">
        <v>48</v>
      </c>
      <c r="J49" s="349">
        <v>447</v>
      </c>
      <c r="K49" s="349">
        <f t="shared" si="2"/>
        <v>30</v>
      </c>
      <c r="L49" s="349">
        <v>48</v>
      </c>
      <c r="M49" s="349">
        <v>417</v>
      </c>
      <c r="Q49" s="340">
        <v>47</v>
      </c>
      <c r="R49" s="340">
        <v>8582</v>
      </c>
    </row>
    <row r="50" spans="1:18" x14ac:dyDescent="0.2">
      <c r="A50" s="345">
        <v>49</v>
      </c>
      <c r="B50" s="346">
        <v>115083</v>
      </c>
      <c r="C50" s="347">
        <v>1862</v>
      </c>
      <c r="D50" s="345"/>
      <c r="E50" s="348">
        <v>930</v>
      </c>
      <c r="F50" s="346">
        <v>932</v>
      </c>
      <c r="G50" s="347">
        <f t="shared" si="0"/>
        <v>1862</v>
      </c>
      <c r="H50" s="345">
        <f t="shared" si="1"/>
        <v>0</v>
      </c>
      <c r="I50" s="345">
        <v>49</v>
      </c>
      <c r="J50" s="349">
        <v>932</v>
      </c>
      <c r="K50" s="349">
        <f t="shared" si="2"/>
        <v>77</v>
      </c>
      <c r="L50" s="349">
        <v>49</v>
      </c>
      <c r="M50" s="349">
        <v>855</v>
      </c>
      <c r="Q50" s="340">
        <v>48</v>
      </c>
      <c r="R50" s="340">
        <v>447</v>
      </c>
    </row>
    <row r="51" spans="1:18" x14ac:dyDescent="0.2">
      <c r="A51" s="345">
        <v>50</v>
      </c>
      <c r="B51" s="346">
        <v>153592</v>
      </c>
      <c r="C51" s="347">
        <v>870</v>
      </c>
      <c r="D51" s="345"/>
      <c r="E51" s="348">
        <v>414</v>
      </c>
      <c r="F51" s="346">
        <v>456</v>
      </c>
      <c r="G51" s="347">
        <f t="shared" si="0"/>
        <v>870</v>
      </c>
      <c r="H51" s="345">
        <f t="shared" si="1"/>
        <v>0</v>
      </c>
      <c r="I51" s="345">
        <v>50</v>
      </c>
      <c r="J51" s="349">
        <v>456</v>
      </c>
      <c r="K51" s="349">
        <f t="shared" si="2"/>
        <v>47</v>
      </c>
      <c r="L51" s="349">
        <v>50</v>
      </c>
      <c r="M51" s="349">
        <v>409</v>
      </c>
      <c r="Q51" s="340">
        <v>49</v>
      </c>
      <c r="R51" s="340">
        <v>932</v>
      </c>
    </row>
    <row r="52" spans="1:18" x14ac:dyDescent="0.2">
      <c r="A52" s="345">
        <v>51</v>
      </c>
      <c r="B52" s="346">
        <v>572</v>
      </c>
      <c r="C52" s="347">
        <v>130</v>
      </c>
      <c r="D52" s="345"/>
      <c r="E52" s="348">
        <v>78</v>
      </c>
      <c r="F52" s="346">
        <v>52</v>
      </c>
      <c r="G52" s="347">
        <f t="shared" si="0"/>
        <v>130</v>
      </c>
      <c r="H52" s="345">
        <f t="shared" si="1"/>
        <v>0</v>
      </c>
      <c r="I52" s="345">
        <v>51</v>
      </c>
      <c r="J52" s="349">
        <v>52</v>
      </c>
      <c r="K52" s="349">
        <f t="shared" si="2"/>
        <v>1</v>
      </c>
      <c r="L52" s="349">
        <v>51</v>
      </c>
      <c r="M52" s="349">
        <v>51</v>
      </c>
      <c r="Q52" s="340">
        <v>50</v>
      </c>
      <c r="R52" s="340">
        <v>456</v>
      </c>
    </row>
    <row r="53" spans="1:18" x14ac:dyDescent="0.2">
      <c r="A53" s="345">
        <v>52</v>
      </c>
      <c r="B53" s="346">
        <v>49566</v>
      </c>
      <c r="C53" s="347">
        <v>10452</v>
      </c>
      <c r="D53" s="345"/>
      <c r="E53" s="348">
        <v>5887</v>
      </c>
      <c r="F53" s="346">
        <v>4565</v>
      </c>
      <c r="G53" s="347">
        <f t="shared" si="0"/>
        <v>10452</v>
      </c>
      <c r="H53" s="345">
        <f t="shared" si="1"/>
        <v>0</v>
      </c>
      <c r="I53" s="345">
        <v>52</v>
      </c>
      <c r="J53" s="349">
        <v>4565</v>
      </c>
      <c r="K53" s="349">
        <f t="shared" si="2"/>
        <v>350</v>
      </c>
      <c r="L53" s="349">
        <v>52</v>
      </c>
      <c r="M53" s="349">
        <v>4215</v>
      </c>
      <c r="Q53" s="340">
        <v>51</v>
      </c>
      <c r="R53" s="340">
        <v>52</v>
      </c>
    </row>
    <row r="54" spans="1:18" x14ac:dyDescent="0.2">
      <c r="A54" s="345">
        <v>53</v>
      </c>
      <c r="B54" s="346">
        <v>17805</v>
      </c>
      <c r="C54" s="347">
        <v>993</v>
      </c>
      <c r="D54" s="345"/>
      <c r="E54" s="348">
        <v>529</v>
      </c>
      <c r="F54" s="346">
        <v>464</v>
      </c>
      <c r="G54" s="347">
        <f t="shared" si="0"/>
        <v>993</v>
      </c>
      <c r="H54" s="345">
        <f t="shared" si="1"/>
        <v>0</v>
      </c>
      <c r="I54" s="345">
        <v>53</v>
      </c>
      <c r="J54" s="349">
        <v>464</v>
      </c>
      <c r="K54" s="349">
        <f t="shared" si="2"/>
        <v>35</v>
      </c>
      <c r="L54" s="349">
        <v>53</v>
      </c>
      <c r="M54" s="349">
        <v>429</v>
      </c>
      <c r="Q54" s="340">
        <v>52</v>
      </c>
      <c r="R54" s="340">
        <v>4565</v>
      </c>
    </row>
    <row r="55" spans="1:18" x14ac:dyDescent="0.2">
      <c r="A55" s="345">
        <v>54</v>
      </c>
      <c r="B55" s="346">
        <v>543592</v>
      </c>
      <c r="C55" s="347">
        <v>1450</v>
      </c>
      <c r="D55" s="345"/>
      <c r="E55" s="348">
        <v>849</v>
      </c>
      <c r="F55" s="346">
        <v>601</v>
      </c>
      <c r="G55" s="347">
        <f t="shared" si="0"/>
        <v>1450</v>
      </c>
      <c r="H55" s="345">
        <f t="shared" si="1"/>
        <v>0</v>
      </c>
      <c r="I55" s="345">
        <v>54</v>
      </c>
      <c r="J55" s="349">
        <v>601</v>
      </c>
      <c r="K55" s="349">
        <f t="shared" si="2"/>
        <v>44</v>
      </c>
      <c r="L55" s="349">
        <v>54</v>
      </c>
      <c r="M55" s="349">
        <v>557</v>
      </c>
      <c r="Q55" s="340">
        <v>53</v>
      </c>
      <c r="R55" s="340">
        <v>464</v>
      </c>
    </row>
    <row r="56" spans="1:18" x14ac:dyDescent="0.2">
      <c r="A56" s="345">
        <v>55</v>
      </c>
      <c r="B56" s="346">
        <v>7342</v>
      </c>
      <c r="C56" s="347">
        <v>515</v>
      </c>
      <c r="D56" s="345"/>
      <c r="E56" s="348">
        <v>245</v>
      </c>
      <c r="F56" s="346">
        <v>270</v>
      </c>
      <c r="G56" s="347">
        <f t="shared" si="0"/>
        <v>515</v>
      </c>
      <c r="H56" s="345">
        <f t="shared" si="1"/>
        <v>0</v>
      </c>
      <c r="I56" s="345">
        <v>55</v>
      </c>
      <c r="J56" s="349">
        <v>270</v>
      </c>
      <c r="K56" s="349">
        <f t="shared" si="2"/>
        <v>13</v>
      </c>
      <c r="L56" s="349">
        <v>55</v>
      </c>
      <c r="M56" s="349">
        <v>257</v>
      </c>
      <c r="Q56" s="340">
        <v>54</v>
      </c>
      <c r="R56" s="340">
        <v>601</v>
      </c>
    </row>
    <row r="57" spans="1:18" x14ac:dyDescent="0.2">
      <c r="A57" s="345">
        <v>56</v>
      </c>
      <c r="B57" s="346">
        <v>217847</v>
      </c>
      <c r="C57" s="347">
        <v>13080</v>
      </c>
      <c r="D57" s="345"/>
      <c r="E57" s="348">
        <v>6732</v>
      </c>
      <c r="F57" s="346">
        <v>6348</v>
      </c>
      <c r="G57" s="347">
        <f t="shared" si="0"/>
        <v>13080</v>
      </c>
      <c r="H57" s="345">
        <f t="shared" si="1"/>
        <v>0</v>
      </c>
      <c r="I57" s="345">
        <v>56</v>
      </c>
      <c r="J57" s="349">
        <v>6348</v>
      </c>
      <c r="K57" s="349">
        <f t="shared" si="2"/>
        <v>469</v>
      </c>
      <c r="L57" s="349">
        <v>56</v>
      </c>
      <c r="M57" s="349">
        <v>5879</v>
      </c>
      <c r="Q57" s="340">
        <v>55</v>
      </c>
      <c r="R57" s="340">
        <v>270</v>
      </c>
    </row>
    <row r="58" spans="1:18" x14ac:dyDescent="0.2">
      <c r="A58" s="345">
        <v>57</v>
      </c>
      <c r="B58" s="346">
        <v>11121</v>
      </c>
      <c r="C58" s="347">
        <v>1274</v>
      </c>
      <c r="D58" s="345"/>
      <c r="E58" s="348">
        <v>843</v>
      </c>
      <c r="F58" s="346">
        <v>431</v>
      </c>
      <c r="G58" s="347">
        <f t="shared" si="0"/>
        <v>1274</v>
      </c>
      <c r="H58" s="345">
        <f t="shared" si="1"/>
        <v>0</v>
      </c>
      <c r="I58" s="345">
        <v>57</v>
      </c>
      <c r="J58" s="349">
        <v>431</v>
      </c>
      <c r="K58" s="349">
        <f t="shared" si="2"/>
        <v>40</v>
      </c>
      <c r="L58" s="349">
        <v>57</v>
      </c>
      <c r="M58" s="349">
        <v>391</v>
      </c>
      <c r="Q58" s="340">
        <v>56</v>
      </c>
      <c r="R58" s="340">
        <v>6348</v>
      </c>
    </row>
    <row r="59" spans="1:18" x14ac:dyDescent="0.2">
      <c r="A59" s="345">
        <v>58</v>
      </c>
      <c r="B59" s="346">
        <v>3754</v>
      </c>
      <c r="C59" s="347">
        <v>1106</v>
      </c>
      <c r="D59" s="345"/>
      <c r="E59" s="348">
        <v>454</v>
      </c>
      <c r="F59" s="346">
        <v>652</v>
      </c>
      <c r="G59" s="347">
        <f t="shared" si="0"/>
        <v>1106</v>
      </c>
      <c r="H59" s="345">
        <f t="shared" si="1"/>
        <v>0</v>
      </c>
      <c r="I59" s="345">
        <v>58</v>
      </c>
      <c r="J59" s="349">
        <v>652</v>
      </c>
      <c r="K59" s="349">
        <f t="shared" si="2"/>
        <v>31</v>
      </c>
      <c r="L59" s="349">
        <v>58</v>
      </c>
      <c r="M59" s="349">
        <v>621</v>
      </c>
      <c r="Q59" s="340">
        <v>57</v>
      </c>
      <c r="R59" s="340">
        <v>431</v>
      </c>
    </row>
    <row r="60" spans="1:18" x14ac:dyDescent="0.2">
      <c r="A60" s="345">
        <v>59</v>
      </c>
      <c r="B60" s="346">
        <v>10003</v>
      </c>
      <c r="C60" s="347">
        <v>1498</v>
      </c>
      <c r="D60" s="345"/>
      <c r="E60" s="348">
        <v>1052</v>
      </c>
      <c r="F60" s="346">
        <v>446</v>
      </c>
      <c r="G60" s="347">
        <f t="shared" si="0"/>
        <v>1498</v>
      </c>
      <c r="H60" s="345">
        <f t="shared" si="1"/>
        <v>0</v>
      </c>
      <c r="I60" s="345">
        <v>59</v>
      </c>
      <c r="J60" s="349">
        <v>446</v>
      </c>
      <c r="K60" s="349">
        <f t="shared" si="2"/>
        <v>40</v>
      </c>
      <c r="L60" s="349">
        <v>59</v>
      </c>
      <c r="M60" s="349">
        <v>406</v>
      </c>
      <c r="Q60" s="340">
        <v>58</v>
      </c>
      <c r="R60" s="340">
        <v>652</v>
      </c>
    </row>
    <row r="61" spans="1:18" x14ac:dyDescent="0.2">
      <c r="A61" s="345">
        <v>60</v>
      </c>
      <c r="B61" s="346">
        <v>37128</v>
      </c>
      <c r="C61" s="347">
        <v>4956</v>
      </c>
      <c r="D61" s="345"/>
      <c r="E61" s="348">
        <v>1456</v>
      </c>
      <c r="F61" s="346">
        <v>3500</v>
      </c>
      <c r="G61" s="347">
        <f t="shared" si="0"/>
        <v>4956</v>
      </c>
      <c r="H61" s="345">
        <f t="shared" si="1"/>
        <v>0</v>
      </c>
      <c r="I61" s="345">
        <v>60</v>
      </c>
      <c r="J61" s="349">
        <v>3500</v>
      </c>
      <c r="K61" s="349">
        <f t="shared" si="2"/>
        <v>271</v>
      </c>
      <c r="L61" s="349">
        <v>60</v>
      </c>
      <c r="M61" s="349">
        <v>3229</v>
      </c>
      <c r="Q61" s="340">
        <v>59</v>
      </c>
      <c r="R61" s="340">
        <v>446</v>
      </c>
    </row>
    <row r="62" spans="1:18" x14ac:dyDescent="0.2">
      <c r="A62" s="345">
        <v>61</v>
      </c>
      <c r="B62" s="346">
        <v>156066</v>
      </c>
      <c r="C62" s="347">
        <v>31154</v>
      </c>
      <c r="D62" s="345"/>
      <c r="E62" s="348">
        <v>9968</v>
      </c>
      <c r="F62" s="346">
        <v>21186</v>
      </c>
      <c r="G62" s="347">
        <f t="shared" si="0"/>
        <v>31154</v>
      </c>
      <c r="H62" s="345">
        <f t="shared" si="1"/>
        <v>0</v>
      </c>
      <c r="I62" s="345">
        <v>61</v>
      </c>
      <c r="J62" s="349">
        <v>21186</v>
      </c>
      <c r="K62" s="349">
        <f t="shared" si="2"/>
        <v>1641</v>
      </c>
      <c r="L62" s="349">
        <v>61</v>
      </c>
      <c r="M62" s="349">
        <v>19545</v>
      </c>
      <c r="Q62" s="340">
        <v>60</v>
      </c>
      <c r="R62" s="340">
        <v>3500</v>
      </c>
    </row>
    <row r="63" spans="1:18" x14ac:dyDescent="0.2">
      <c r="A63" s="345">
        <v>62</v>
      </c>
      <c r="B63" s="346">
        <v>23098</v>
      </c>
      <c r="C63" s="347">
        <v>3164</v>
      </c>
      <c r="D63" s="345"/>
      <c r="E63" s="348">
        <v>1567</v>
      </c>
      <c r="F63" s="346">
        <v>1597</v>
      </c>
      <c r="G63" s="347">
        <f t="shared" si="0"/>
        <v>3164</v>
      </c>
      <c r="H63" s="345">
        <f t="shared" si="1"/>
        <v>0</v>
      </c>
      <c r="I63" s="345">
        <v>62</v>
      </c>
      <c r="J63" s="349">
        <v>1597</v>
      </c>
      <c r="K63" s="349">
        <f t="shared" si="2"/>
        <v>112</v>
      </c>
      <c r="L63" s="349">
        <v>62</v>
      </c>
      <c r="M63" s="349">
        <v>1485</v>
      </c>
      <c r="Q63" s="340">
        <v>61</v>
      </c>
      <c r="R63" s="340">
        <v>21186</v>
      </c>
    </row>
    <row r="64" spans="1:18" x14ac:dyDescent="0.2">
      <c r="A64" s="345">
        <v>63</v>
      </c>
      <c r="B64" s="346">
        <v>1145</v>
      </c>
      <c r="C64" s="347">
        <v>491</v>
      </c>
      <c r="D64" s="345"/>
      <c r="E64" s="348">
        <v>192</v>
      </c>
      <c r="F64" s="346">
        <v>299</v>
      </c>
      <c r="G64" s="347">
        <f t="shared" si="0"/>
        <v>491</v>
      </c>
      <c r="H64" s="345">
        <f t="shared" si="1"/>
        <v>0</v>
      </c>
      <c r="I64" s="345">
        <v>63</v>
      </c>
      <c r="J64" s="349">
        <v>299</v>
      </c>
      <c r="K64" s="349">
        <f t="shared" si="2"/>
        <v>16</v>
      </c>
      <c r="L64" s="349">
        <v>63</v>
      </c>
      <c r="M64" s="349">
        <v>283</v>
      </c>
      <c r="Q64" s="340">
        <v>62</v>
      </c>
      <c r="R64" s="340">
        <v>1597</v>
      </c>
    </row>
    <row r="65" spans="1:18" x14ac:dyDescent="0.2">
      <c r="A65" s="345">
        <v>64</v>
      </c>
      <c r="B65" s="346">
        <v>166059</v>
      </c>
      <c r="C65" s="347">
        <v>1183</v>
      </c>
      <c r="D65" s="345"/>
      <c r="E65" s="348">
        <v>310</v>
      </c>
      <c r="F65" s="346">
        <v>873</v>
      </c>
      <c r="G65" s="347">
        <f t="shared" si="0"/>
        <v>1183</v>
      </c>
      <c r="H65" s="345">
        <f t="shared" si="1"/>
        <v>0</v>
      </c>
      <c r="I65" s="345">
        <v>64</v>
      </c>
      <c r="J65" s="349">
        <v>873</v>
      </c>
      <c r="K65" s="349">
        <f t="shared" si="2"/>
        <v>55</v>
      </c>
      <c r="L65" s="349">
        <v>64</v>
      </c>
      <c r="M65" s="349">
        <v>818</v>
      </c>
      <c r="Q65" s="340">
        <v>63</v>
      </c>
      <c r="R65" s="340">
        <v>299</v>
      </c>
    </row>
    <row r="66" spans="1:18" x14ac:dyDescent="0.2">
      <c r="A66" s="345">
        <v>65</v>
      </c>
      <c r="B66" s="346">
        <v>531269</v>
      </c>
      <c r="C66" s="347">
        <v>3078</v>
      </c>
      <c r="D66" s="345"/>
      <c r="E66" s="348">
        <v>874</v>
      </c>
      <c r="F66" s="346">
        <v>2204</v>
      </c>
      <c r="G66" s="347">
        <f t="shared" si="0"/>
        <v>3078</v>
      </c>
      <c r="H66" s="345">
        <f t="shared" si="1"/>
        <v>0</v>
      </c>
      <c r="I66" s="345">
        <v>65</v>
      </c>
      <c r="J66" s="349">
        <v>2204</v>
      </c>
      <c r="K66" s="349">
        <f t="shared" si="2"/>
        <v>164</v>
      </c>
      <c r="L66" s="349">
        <v>65</v>
      </c>
      <c r="M66" s="349">
        <v>2040</v>
      </c>
      <c r="Q66" s="340">
        <v>64</v>
      </c>
      <c r="R66" s="340">
        <v>873</v>
      </c>
    </row>
    <row r="67" spans="1:18" x14ac:dyDescent="0.2">
      <c r="A67" s="345">
        <v>66</v>
      </c>
      <c r="B67" s="346">
        <v>811934</v>
      </c>
      <c r="C67" s="347">
        <v>67840</v>
      </c>
      <c r="D67" s="345"/>
      <c r="E67" s="348">
        <v>12409</v>
      </c>
      <c r="F67" s="346">
        <v>55431</v>
      </c>
      <c r="G67" s="347">
        <f t="shared" ref="G67:G81" si="3">F67+E67</f>
        <v>67840</v>
      </c>
      <c r="H67" s="345">
        <f t="shared" ref="H67:H81" si="4">I67-A67</f>
        <v>0</v>
      </c>
      <c r="I67" s="345">
        <v>66</v>
      </c>
      <c r="J67" s="349">
        <v>55431</v>
      </c>
      <c r="K67" s="349">
        <f t="shared" ref="K67:K81" si="5">J67-M67</f>
        <v>4846</v>
      </c>
      <c r="L67" s="349">
        <v>66</v>
      </c>
      <c r="M67" s="349">
        <v>50585</v>
      </c>
      <c r="Q67" s="340">
        <v>65</v>
      </c>
      <c r="R67" s="340">
        <v>2204</v>
      </c>
    </row>
    <row r="68" spans="1:18" x14ac:dyDescent="0.2">
      <c r="A68" s="345">
        <v>67</v>
      </c>
      <c r="B68" s="346">
        <v>1297</v>
      </c>
      <c r="C68" s="347">
        <v>1217</v>
      </c>
      <c r="D68" s="345"/>
      <c r="E68" s="348">
        <v>527</v>
      </c>
      <c r="F68" s="346">
        <v>690</v>
      </c>
      <c r="G68" s="347">
        <f t="shared" si="3"/>
        <v>1217</v>
      </c>
      <c r="H68" s="345">
        <f t="shared" si="4"/>
        <v>0</v>
      </c>
      <c r="I68" s="345">
        <v>67</v>
      </c>
      <c r="J68" s="349">
        <v>690</v>
      </c>
      <c r="K68" s="349">
        <f t="shared" si="5"/>
        <v>41</v>
      </c>
      <c r="L68" s="349">
        <v>67</v>
      </c>
      <c r="M68" s="349">
        <v>649</v>
      </c>
      <c r="Q68" s="340">
        <v>66</v>
      </c>
      <c r="R68" s="340">
        <v>55431</v>
      </c>
    </row>
    <row r="69" spans="1:18" x14ac:dyDescent="0.2">
      <c r="A69" s="345">
        <v>68</v>
      </c>
      <c r="B69" s="346">
        <v>1932</v>
      </c>
      <c r="C69" s="347">
        <v>732</v>
      </c>
      <c r="D69" s="345"/>
      <c r="E69" s="348">
        <v>263</v>
      </c>
      <c r="F69" s="346">
        <v>469</v>
      </c>
      <c r="G69" s="347">
        <f t="shared" si="3"/>
        <v>732</v>
      </c>
      <c r="H69" s="345">
        <f t="shared" si="4"/>
        <v>0</v>
      </c>
      <c r="I69" s="345">
        <v>68</v>
      </c>
      <c r="J69" s="349">
        <v>469</v>
      </c>
      <c r="K69" s="349">
        <f t="shared" si="5"/>
        <v>30</v>
      </c>
      <c r="L69" s="349">
        <v>68</v>
      </c>
      <c r="M69" s="349">
        <v>439</v>
      </c>
      <c r="Q69" s="340">
        <v>67</v>
      </c>
      <c r="R69" s="340">
        <v>690</v>
      </c>
    </row>
    <row r="70" spans="1:18" x14ac:dyDescent="0.2">
      <c r="A70" s="345">
        <v>69</v>
      </c>
      <c r="B70" s="346">
        <v>2286</v>
      </c>
      <c r="C70" s="346">
        <v>542</v>
      </c>
      <c r="D70" s="346"/>
      <c r="E70" s="348">
        <v>243</v>
      </c>
      <c r="F70" s="346">
        <v>299</v>
      </c>
      <c r="G70" s="346">
        <f t="shared" si="3"/>
        <v>542</v>
      </c>
      <c r="H70" s="345">
        <f t="shared" si="4"/>
        <v>0</v>
      </c>
      <c r="I70" s="346">
        <v>69</v>
      </c>
      <c r="J70" s="349">
        <v>299</v>
      </c>
      <c r="K70" s="349">
        <f t="shared" si="5"/>
        <v>27</v>
      </c>
      <c r="L70" s="349">
        <v>69</v>
      </c>
      <c r="M70" s="349">
        <v>272</v>
      </c>
      <c r="Q70" s="340">
        <v>68</v>
      </c>
      <c r="R70" s="340">
        <v>469</v>
      </c>
    </row>
    <row r="71" spans="1:18" x14ac:dyDescent="0.2">
      <c r="A71" s="345">
        <v>70</v>
      </c>
      <c r="B71" s="346">
        <v>9847</v>
      </c>
      <c r="C71" s="346">
        <v>1759</v>
      </c>
      <c r="D71" s="346"/>
      <c r="E71" s="348"/>
      <c r="F71" s="346">
        <v>1759</v>
      </c>
      <c r="G71" s="346">
        <f>F71+E71</f>
        <v>1759</v>
      </c>
      <c r="H71" s="345">
        <f t="shared" si="4"/>
        <v>0</v>
      </c>
      <c r="I71" s="346">
        <v>70</v>
      </c>
      <c r="J71" s="349">
        <v>1759</v>
      </c>
      <c r="K71" s="349">
        <f t="shared" si="5"/>
        <v>158</v>
      </c>
      <c r="L71" s="349">
        <v>70</v>
      </c>
      <c r="M71" s="349">
        <v>1601</v>
      </c>
      <c r="Q71" s="340">
        <v>69</v>
      </c>
      <c r="R71" s="340">
        <v>299</v>
      </c>
    </row>
    <row r="72" spans="1:18" x14ac:dyDescent="0.2">
      <c r="A72" s="345">
        <v>71</v>
      </c>
      <c r="B72" s="346">
        <v>2903</v>
      </c>
      <c r="C72" s="346">
        <v>498</v>
      </c>
      <c r="D72" s="346"/>
      <c r="E72" s="348"/>
      <c r="F72" s="346">
        <v>498</v>
      </c>
      <c r="G72" s="346">
        <f t="shared" si="3"/>
        <v>498</v>
      </c>
      <c r="H72" s="345">
        <f t="shared" si="4"/>
        <v>0</v>
      </c>
      <c r="I72" s="346">
        <v>71</v>
      </c>
      <c r="J72" s="349">
        <v>498</v>
      </c>
      <c r="K72" s="349">
        <f t="shared" si="5"/>
        <v>53</v>
      </c>
      <c r="L72" s="349">
        <v>71</v>
      </c>
      <c r="M72" s="349">
        <v>445</v>
      </c>
      <c r="Q72" s="340">
        <v>70</v>
      </c>
      <c r="R72" s="340">
        <v>1759</v>
      </c>
    </row>
    <row r="73" spans="1:18" x14ac:dyDescent="0.2">
      <c r="A73" s="345">
        <v>72</v>
      </c>
      <c r="B73" s="346">
        <v>2388</v>
      </c>
      <c r="C73" s="346">
        <v>586</v>
      </c>
      <c r="D73" s="346"/>
      <c r="E73" s="348"/>
      <c r="F73" s="346">
        <v>586</v>
      </c>
      <c r="G73" s="346">
        <f t="shared" si="3"/>
        <v>586</v>
      </c>
      <c r="H73" s="345">
        <f t="shared" si="4"/>
        <v>0</v>
      </c>
      <c r="I73" s="346">
        <v>72</v>
      </c>
      <c r="J73" s="349">
        <v>586</v>
      </c>
      <c r="K73" s="349">
        <f t="shared" si="5"/>
        <v>29</v>
      </c>
      <c r="L73" s="349">
        <v>72</v>
      </c>
      <c r="M73" s="349">
        <v>557</v>
      </c>
      <c r="Q73" s="340">
        <v>71</v>
      </c>
      <c r="R73" s="340">
        <v>498</v>
      </c>
    </row>
    <row r="74" spans="1:18" x14ac:dyDescent="0.2">
      <c r="A74" s="345">
        <v>73</v>
      </c>
      <c r="B74" s="346">
        <v>240</v>
      </c>
      <c r="C74" s="346">
        <v>37</v>
      </c>
      <c r="D74" s="346"/>
      <c r="E74" s="348"/>
      <c r="F74" s="346">
        <v>37</v>
      </c>
      <c r="G74" s="346">
        <f t="shared" si="3"/>
        <v>37</v>
      </c>
      <c r="H74" s="345">
        <f>I74-A74</f>
        <v>0</v>
      </c>
      <c r="I74" s="346">
        <v>73</v>
      </c>
      <c r="J74" s="349">
        <v>37</v>
      </c>
      <c r="K74" s="349">
        <f t="shared" si="5"/>
        <v>3</v>
      </c>
      <c r="L74" s="349">
        <v>73</v>
      </c>
      <c r="M74" s="349">
        <v>34</v>
      </c>
      <c r="Q74" s="340">
        <v>72</v>
      </c>
      <c r="R74" s="340">
        <v>586</v>
      </c>
    </row>
    <row r="75" spans="1:18" x14ac:dyDescent="0.2">
      <c r="A75" s="345">
        <v>74</v>
      </c>
      <c r="B75" s="346">
        <v>3282</v>
      </c>
      <c r="C75" s="346">
        <v>460</v>
      </c>
      <c r="D75" s="346"/>
      <c r="E75" s="348"/>
      <c r="F75" s="346">
        <v>460</v>
      </c>
      <c r="G75" s="346">
        <f t="shared" si="3"/>
        <v>460</v>
      </c>
      <c r="H75" s="345">
        <f t="shared" si="4"/>
        <v>0</v>
      </c>
      <c r="I75" s="346">
        <v>74</v>
      </c>
      <c r="J75" s="349">
        <v>460</v>
      </c>
      <c r="K75" s="349">
        <f t="shared" si="5"/>
        <v>41</v>
      </c>
      <c r="L75" s="349">
        <v>74</v>
      </c>
      <c r="M75" s="349">
        <v>419</v>
      </c>
      <c r="Q75" s="340">
        <v>73</v>
      </c>
      <c r="R75" s="340">
        <v>37</v>
      </c>
    </row>
    <row r="76" spans="1:18" x14ac:dyDescent="0.2">
      <c r="A76" s="345">
        <v>75</v>
      </c>
      <c r="B76" s="346">
        <v>13447</v>
      </c>
      <c r="C76" s="346">
        <v>13408</v>
      </c>
      <c r="D76" s="346"/>
      <c r="E76" s="348"/>
      <c r="F76" s="346">
        <v>13408</v>
      </c>
      <c r="G76" s="346">
        <f t="shared" si="3"/>
        <v>13408</v>
      </c>
      <c r="H76" s="345">
        <f t="shared" si="4"/>
        <v>0</v>
      </c>
      <c r="I76" s="346">
        <v>75</v>
      </c>
      <c r="J76" s="349">
        <v>13408</v>
      </c>
      <c r="K76" s="349">
        <f t="shared" si="5"/>
        <v>842</v>
      </c>
      <c r="L76" s="349">
        <v>75</v>
      </c>
      <c r="M76" s="349">
        <v>12566</v>
      </c>
      <c r="Q76" s="340">
        <v>74</v>
      </c>
      <c r="R76" s="340">
        <v>460</v>
      </c>
    </row>
    <row r="77" spans="1:18" x14ac:dyDescent="0.2">
      <c r="A77" s="345">
        <v>76</v>
      </c>
      <c r="B77" s="346">
        <v>293760</v>
      </c>
      <c r="C77" s="346">
        <v>57067</v>
      </c>
      <c r="D77" s="346"/>
      <c r="E77" s="348"/>
      <c r="F77" s="346">
        <v>57067</v>
      </c>
      <c r="G77" s="346">
        <f t="shared" si="3"/>
        <v>57067</v>
      </c>
      <c r="H77" s="345">
        <f t="shared" si="4"/>
        <v>0</v>
      </c>
      <c r="I77" s="346">
        <v>76</v>
      </c>
      <c r="J77" s="349">
        <v>57067</v>
      </c>
      <c r="K77" s="349">
        <f t="shared" si="5"/>
        <v>4125</v>
      </c>
      <c r="L77" s="349">
        <v>76</v>
      </c>
      <c r="M77" s="349">
        <v>52942</v>
      </c>
      <c r="Q77" s="340">
        <v>75</v>
      </c>
      <c r="R77" s="340">
        <v>13408</v>
      </c>
    </row>
    <row r="78" spans="1:18" x14ac:dyDescent="0.2">
      <c r="A78" s="345">
        <v>77</v>
      </c>
      <c r="B78" s="346">
        <v>174</v>
      </c>
      <c r="C78" s="346">
        <v>77</v>
      </c>
      <c r="D78" s="346"/>
      <c r="E78" s="348"/>
      <c r="F78" s="346">
        <v>77</v>
      </c>
      <c r="G78" s="346">
        <f t="shared" si="3"/>
        <v>77</v>
      </c>
      <c r="H78" s="345">
        <f t="shared" si="4"/>
        <v>0</v>
      </c>
      <c r="I78" s="346">
        <v>77</v>
      </c>
      <c r="J78" s="349">
        <v>77</v>
      </c>
      <c r="K78" s="349">
        <f t="shared" si="5"/>
        <v>10</v>
      </c>
      <c r="L78" s="349">
        <v>77</v>
      </c>
      <c r="M78" s="349">
        <v>67</v>
      </c>
      <c r="Q78" s="340">
        <v>76</v>
      </c>
      <c r="R78" s="340">
        <v>57067</v>
      </c>
    </row>
    <row r="79" spans="1:18" x14ac:dyDescent="0.2">
      <c r="A79" s="345">
        <v>78</v>
      </c>
      <c r="B79" s="346">
        <v>6988</v>
      </c>
      <c r="C79" s="346">
        <v>2371</v>
      </c>
      <c r="D79" s="346"/>
      <c r="E79" s="348"/>
      <c r="F79" s="346">
        <v>2371</v>
      </c>
      <c r="G79" s="346">
        <f t="shared" si="3"/>
        <v>2371</v>
      </c>
      <c r="H79" s="345">
        <f t="shared" si="4"/>
        <v>0</v>
      </c>
      <c r="I79" s="346">
        <v>78</v>
      </c>
      <c r="J79" s="349">
        <v>2371</v>
      </c>
      <c r="K79" s="349">
        <f t="shared" si="5"/>
        <v>138</v>
      </c>
      <c r="L79" s="349">
        <v>78</v>
      </c>
      <c r="M79" s="349">
        <v>2233</v>
      </c>
      <c r="Q79" s="340">
        <v>77</v>
      </c>
      <c r="R79" s="340">
        <v>77</v>
      </c>
    </row>
    <row r="80" spans="1:18" x14ac:dyDescent="0.2">
      <c r="A80" s="345">
        <v>79</v>
      </c>
      <c r="B80" s="346">
        <v>2430</v>
      </c>
      <c r="C80" s="346">
        <v>273</v>
      </c>
      <c r="D80" s="346"/>
      <c r="E80" s="348"/>
      <c r="F80" s="346">
        <v>273</v>
      </c>
      <c r="G80" s="346">
        <f t="shared" si="3"/>
        <v>273</v>
      </c>
      <c r="H80" s="345">
        <f t="shared" si="4"/>
        <v>0</v>
      </c>
      <c r="I80" s="346">
        <v>79</v>
      </c>
      <c r="J80" s="349">
        <v>273</v>
      </c>
      <c r="K80" s="349">
        <f t="shared" si="5"/>
        <v>20</v>
      </c>
      <c r="L80" s="349">
        <v>79</v>
      </c>
      <c r="M80" s="349">
        <v>253</v>
      </c>
      <c r="Q80" s="340">
        <v>78</v>
      </c>
      <c r="R80" s="340">
        <v>2371</v>
      </c>
    </row>
    <row r="81" spans="1:18" x14ac:dyDescent="0.2">
      <c r="A81" s="345">
        <v>80</v>
      </c>
      <c r="B81" s="346">
        <v>47565</v>
      </c>
      <c r="C81" s="346">
        <v>14595</v>
      </c>
      <c r="D81" s="346"/>
      <c r="E81" s="348"/>
      <c r="F81" s="346">
        <v>14595</v>
      </c>
      <c r="G81" s="346">
        <f t="shared" si="3"/>
        <v>14595</v>
      </c>
      <c r="H81" s="345">
        <f t="shared" si="4"/>
        <v>0</v>
      </c>
      <c r="I81" s="346">
        <v>80</v>
      </c>
      <c r="J81" s="349">
        <v>14595</v>
      </c>
      <c r="K81" s="349">
        <f t="shared" si="5"/>
        <v>1605</v>
      </c>
      <c r="L81" s="349">
        <v>80</v>
      </c>
      <c r="M81" s="349">
        <v>12990</v>
      </c>
      <c r="Q81" s="340">
        <v>79</v>
      </c>
      <c r="R81" s="340">
        <v>273</v>
      </c>
    </row>
    <row r="82" spans="1:18" x14ac:dyDescent="0.2">
      <c r="Q82" s="340">
        <v>80</v>
      </c>
      <c r="R82" s="340">
        <v>14595</v>
      </c>
    </row>
    <row r="83" spans="1:18" x14ac:dyDescent="0.2">
      <c r="B83" s="350" t="s">
        <v>392</v>
      </c>
      <c r="C83" s="339" t="s">
        <v>383</v>
      </c>
      <c r="F83" s="351"/>
    </row>
    <row r="84" spans="1:18" ht="14.25" x14ac:dyDescent="0.25">
      <c r="B84" s="346">
        <v>36572</v>
      </c>
      <c r="C84" s="351">
        <f>B84-B2</f>
        <v>-3367</v>
      </c>
      <c r="E84" s="353"/>
      <c r="F84" s="354"/>
    </row>
    <row r="85" spans="1:18" ht="14.25" x14ac:dyDescent="0.25">
      <c r="B85" s="346">
        <v>69455</v>
      </c>
      <c r="C85" s="351">
        <f t="shared" ref="C85:C148" si="6">B85-B3</f>
        <v>-4717</v>
      </c>
      <c r="E85" s="355"/>
      <c r="F85" s="356"/>
    </row>
    <row r="86" spans="1:18" ht="14.25" x14ac:dyDescent="0.25">
      <c r="B86" s="346">
        <v>2553614</v>
      </c>
      <c r="C86" s="351">
        <f t="shared" si="6"/>
        <v>-484323</v>
      </c>
      <c r="E86" s="355"/>
      <c r="F86" s="356"/>
    </row>
    <row r="87" spans="1:18" ht="14.25" x14ac:dyDescent="0.25">
      <c r="B87" s="346">
        <v>144877</v>
      </c>
      <c r="C87" s="351">
        <f t="shared" si="6"/>
        <v>-12843</v>
      </c>
      <c r="E87" s="355"/>
      <c r="F87" s="356"/>
    </row>
    <row r="88" spans="1:18" ht="14.25" x14ac:dyDescent="0.25">
      <c r="B88" s="346">
        <v>799380</v>
      </c>
      <c r="C88" s="351">
        <f t="shared" si="6"/>
        <v>-70946</v>
      </c>
      <c r="E88" s="355"/>
      <c r="F88" s="356"/>
    </row>
    <row r="89" spans="1:18" ht="14.25" x14ac:dyDescent="0.25">
      <c r="B89" s="346">
        <v>9792</v>
      </c>
      <c r="C89" s="351">
        <f t="shared" si="6"/>
        <v>-728</v>
      </c>
      <c r="E89" s="355"/>
      <c r="F89" s="356"/>
    </row>
    <row r="90" spans="1:18" ht="14.25" x14ac:dyDescent="0.25">
      <c r="B90" s="346">
        <v>1103814</v>
      </c>
      <c r="C90" s="351">
        <f t="shared" si="6"/>
        <v>-78232</v>
      </c>
      <c r="E90" s="355"/>
      <c r="F90" s="356"/>
    </row>
    <row r="91" spans="1:18" ht="14.25" x14ac:dyDescent="0.25">
      <c r="B91" s="346">
        <v>103513</v>
      </c>
      <c r="C91" s="351">
        <f t="shared" si="6"/>
        <v>-9821</v>
      </c>
      <c r="E91" s="355"/>
      <c r="F91" s="356"/>
    </row>
    <row r="92" spans="1:18" ht="14.25" x14ac:dyDescent="0.25">
      <c r="B92" s="346">
        <v>8240</v>
      </c>
      <c r="C92" s="351">
        <f t="shared" si="6"/>
        <v>-594</v>
      </c>
      <c r="E92" s="355"/>
      <c r="F92" s="356"/>
    </row>
    <row r="93" spans="1:18" ht="14.25" x14ac:dyDescent="0.25">
      <c r="B93" s="346">
        <v>6246</v>
      </c>
      <c r="C93" s="351">
        <f t="shared" si="6"/>
        <v>-571</v>
      </c>
      <c r="E93" s="355"/>
      <c r="F93" s="356"/>
    </row>
    <row r="94" spans="1:18" ht="14.25" x14ac:dyDescent="0.25">
      <c r="B94" s="346">
        <v>552487</v>
      </c>
      <c r="C94" s="351">
        <f t="shared" si="6"/>
        <v>-47050</v>
      </c>
      <c r="E94" s="355"/>
      <c r="F94" s="356"/>
    </row>
    <row r="95" spans="1:18" ht="14.25" x14ac:dyDescent="0.25">
      <c r="B95" s="346">
        <v>22250</v>
      </c>
      <c r="C95" s="351">
        <f t="shared" si="6"/>
        <v>-2183</v>
      </c>
      <c r="E95" s="355"/>
      <c r="F95" s="356"/>
    </row>
    <row r="96" spans="1:18" ht="14.25" x14ac:dyDescent="0.25">
      <c r="B96" s="346">
        <v>3816</v>
      </c>
      <c r="C96" s="351">
        <f t="shared" si="6"/>
        <v>-287</v>
      </c>
      <c r="E96" s="355"/>
      <c r="F96" s="356"/>
    </row>
    <row r="97" spans="2:6" ht="14.25" x14ac:dyDescent="0.25">
      <c r="B97" s="346">
        <v>10829</v>
      </c>
      <c r="C97" s="351">
        <f t="shared" si="6"/>
        <v>-848</v>
      </c>
      <c r="E97" s="355"/>
      <c r="F97" s="356"/>
    </row>
    <row r="98" spans="2:6" ht="14.25" x14ac:dyDescent="0.25">
      <c r="B98" s="346">
        <v>25805</v>
      </c>
      <c r="C98" s="351">
        <f t="shared" si="6"/>
        <v>-1969</v>
      </c>
      <c r="E98" s="355"/>
      <c r="F98" s="356"/>
    </row>
    <row r="99" spans="2:6" ht="14.25" x14ac:dyDescent="0.25">
      <c r="B99" s="346">
        <v>15918</v>
      </c>
      <c r="C99" s="351">
        <f t="shared" si="6"/>
        <v>-932</v>
      </c>
      <c r="E99" s="355"/>
      <c r="F99" s="356"/>
    </row>
    <row r="100" spans="2:6" ht="14.25" x14ac:dyDescent="0.25">
      <c r="B100" s="346">
        <v>16751</v>
      </c>
      <c r="C100" s="351">
        <f t="shared" si="6"/>
        <v>-1555</v>
      </c>
      <c r="E100" s="355"/>
      <c r="F100" s="356"/>
    </row>
    <row r="101" spans="2:6" ht="14.25" x14ac:dyDescent="0.25">
      <c r="B101" s="346">
        <v>91860</v>
      </c>
      <c r="C101" s="351">
        <f t="shared" si="6"/>
        <v>-37744</v>
      </c>
      <c r="E101" s="355"/>
      <c r="F101" s="356"/>
    </row>
    <row r="102" spans="2:6" ht="14.25" x14ac:dyDescent="0.25">
      <c r="B102" s="346">
        <v>3109364</v>
      </c>
      <c r="C102" s="351">
        <f t="shared" si="6"/>
        <v>-184191</v>
      </c>
      <c r="E102" s="355"/>
      <c r="F102" s="356"/>
    </row>
    <row r="103" spans="2:6" ht="14.25" x14ac:dyDescent="0.25">
      <c r="B103" s="346">
        <v>238429</v>
      </c>
      <c r="C103" s="351">
        <f t="shared" si="6"/>
        <v>-21876</v>
      </c>
      <c r="E103" s="355"/>
      <c r="F103" s="356"/>
    </row>
    <row r="104" spans="2:6" ht="14.25" x14ac:dyDescent="0.25">
      <c r="B104" s="346">
        <v>2602352</v>
      </c>
      <c r="C104" s="351">
        <f t="shared" si="6"/>
        <v>-106504</v>
      </c>
      <c r="E104" s="355"/>
      <c r="F104" s="356"/>
    </row>
    <row r="105" spans="2:6" ht="14.25" x14ac:dyDescent="0.25">
      <c r="B105" s="346">
        <v>10990</v>
      </c>
      <c r="C105" s="351">
        <f t="shared" si="6"/>
        <v>-1903</v>
      </c>
      <c r="E105" s="355"/>
      <c r="F105" s="356"/>
    </row>
    <row r="106" spans="2:6" ht="14.25" x14ac:dyDescent="0.25">
      <c r="B106" s="346">
        <v>912228</v>
      </c>
      <c r="C106" s="351">
        <f t="shared" si="6"/>
        <v>-82385</v>
      </c>
      <c r="E106" s="355"/>
      <c r="F106" s="356"/>
    </row>
    <row r="107" spans="2:6" ht="14.25" x14ac:dyDescent="0.25">
      <c r="B107" s="346">
        <v>197691</v>
      </c>
      <c r="C107" s="351">
        <f t="shared" si="6"/>
        <v>-12517</v>
      </c>
      <c r="E107" s="355"/>
      <c r="F107" s="356"/>
    </row>
    <row r="108" spans="2:6" ht="14.25" x14ac:dyDescent="0.25">
      <c r="B108" s="346">
        <v>48522</v>
      </c>
      <c r="C108" s="351">
        <f t="shared" si="6"/>
        <v>-4815</v>
      </c>
      <c r="E108" s="355"/>
      <c r="F108" s="356"/>
    </row>
    <row r="109" spans="2:6" ht="14.25" x14ac:dyDescent="0.25">
      <c r="B109" s="346">
        <v>183504</v>
      </c>
      <c r="C109" s="351">
        <f t="shared" si="6"/>
        <v>-16586</v>
      </c>
      <c r="E109" s="355"/>
      <c r="F109" s="356"/>
    </row>
    <row r="110" spans="2:6" ht="14.25" x14ac:dyDescent="0.25">
      <c r="B110" s="346">
        <v>123718</v>
      </c>
      <c r="C110" s="351">
        <f t="shared" si="6"/>
        <v>-10138</v>
      </c>
      <c r="E110" s="355"/>
      <c r="F110" s="356"/>
    </row>
    <row r="111" spans="2:6" ht="14.25" x14ac:dyDescent="0.25">
      <c r="B111" s="346">
        <v>34571</v>
      </c>
      <c r="C111" s="351">
        <f t="shared" si="6"/>
        <v>-3098</v>
      </c>
      <c r="E111" s="355"/>
      <c r="F111" s="356"/>
    </row>
    <row r="112" spans="2:6" ht="14.25" x14ac:dyDescent="0.25">
      <c r="B112" s="346">
        <v>1222051</v>
      </c>
      <c r="C112" s="351">
        <f t="shared" si="6"/>
        <v>-136662</v>
      </c>
      <c r="E112" s="355"/>
      <c r="F112" s="356"/>
    </row>
    <row r="113" spans="2:6" ht="14.25" x14ac:dyDescent="0.25">
      <c r="B113" s="346">
        <v>82896</v>
      </c>
      <c r="C113" s="351">
        <f t="shared" si="6"/>
        <v>-6600</v>
      </c>
      <c r="E113" s="355"/>
      <c r="F113" s="356"/>
    </row>
    <row r="114" spans="2:6" ht="14.25" x14ac:dyDescent="0.25">
      <c r="B114" s="346">
        <v>245341</v>
      </c>
      <c r="C114" s="351">
        <f t="shared" si="6"/>
        <v>-21740</v>
      </c>
      <c r="E114" s="355"/>
      <c r="F114" s="356"/>
    </row>
    <row r="115" spans="2:6" ht="14.25" x14ac:dyDescent="0.25">
      <c r="B115" s="346">
        <v>18889</v>
      </c>
      <c r="C115" s="351">
        <f t="shared" si="6"/>
        <v>-1843</v>
      </c>
      <c r="E115" s="355"/>
      <c r="F115" s="356"/>
    </row>
    <row r="116" spans="2:6" ht="14.25" x14ac:dyDescent="0.25">
      <c r="B116" s="346">
        <v>4803</v>
      </c>
      <c r="C116" s="351">
        <f t="shared" si="6"/>
        <v>-440</v>
      </c>
      <c r="E116" s="355"/>
      <c r="F116" s="356"/>
    </row>
    <row r="117" spans="2:6" ht="14.25" x14ac:dyDescent="0.25">
      <c r="B117" s="346">
        <v>998614</v>
      </c>
      <c r="C117" s="351">
        <f t="shared" si="6"/>
        <v>-41615</v>
      </c>
      <c r="E117" s="355"/>
      <c r="F117" s="356"/>
    </row>
    <row r="118" spans="2:6" ht="14.25" x14ac:dyDescent="0.25">
      <c r="B118" s="346">
        <v>54524</v>
      </c>
      <c r="C118" s="351">
        <f t="shared" si="6"/>
        <v>-9671</v>
      </c>
      <c r="E118" s="355"/>
      <c r="F118" s="356"/>
    </row>
    <row r="119" spans="2:6" ht="14.25" x14ac:dyDescent="0.25">
      <c r="B119" s="346">
        <v>422835</v>
      </c>
      <c r="C119" s="351">
        <f t="shared" si="6"/>
        <v>-42928</v>
      </c>
      <c r="E119" s="355"/>
      <c r="F119" s="356"/>
    </row>
    <row r="120" spans="2:6" ht="14.25" x14ac:dyDescent="0.25">
      <c r="B120" s="346">
        <v>184959</v>
      </c>
      <c r="C120" s="351">
        <f t="shared" si="6"/>
        <v>-20684</v>
      </c>
      <c r="E120" s="355"/>
      <c r="F120" s="356"/>
    </row>
    <row r="121" spans="2:6" ht="14.25" x14ac:dyDescent="0.25">
      <c r="B121" s="346">
        <v>194607</v>
      </c>
      <c r="C121" s="351">
        <f t="shared" si="6"/>
        <v>-14174</v>
      </c>
      <c r="E121" s="355"/>
      <c r="F121" s="356"/>
    </row>
    <row r="122" spans="2:6" ht="14.25" x14ac:dyDescent="0.25">
      <c r="B122" s="346">
        <v>243397</v>
      </c>
      <c r="C122" s="351">
        <f t="shared" si="6"/>
        <v>-22980</v>
      </c>
      <c r="E122" s="355"/>
      <c r="F122" s="356"/>
    </row>
    <row r="123" spans="2:6" ht="14.25" x14ac:dyDescent="0.25">
      <c r="B123" s="346">
        <v>23517</v>
      </c>
      <c r="C123" s="351">
        <f t="shared" si="6"/>
        <v>-1856</v>
      </c>
      <c r="E123" s="355"/>
      <c r="F123" s="356"/>
    </row>
    <row r="124" spans="2:6" ht="14.25" x14ac:dyDescent="0.25">
      <c r="B124" s="346">
        <v>447414</v>
      </c>
      <c r="C124" s="351">
        <f t="shared" si="6"/>
        <v>-47277</v>
      </c>
      <c r="E124" s="355"/>
      <c r="F124" s="356"/>
    </row>
    <row r="125" spans="2:6" ht="14.25" x14ac:dyDescent="0.25">
      <c r="B125" s="346">
        <v>5872</v>
      </c>
      <c r="C125" s="351">
        <f t="shared" si="6"/>
        <v>-511</v>
      </c>
      <c r="E125" s="355"/>
      <c r="F125" s="356"/>
    </row>
    <row r="126" spans="2:6" ht="14.25" x14ac:dyDescent="0.25">
      <c r="B126" s="346">
        <v>9511</v>
      </c>
      <c r="C126" s="351">
        <f t="shared" si="6"/>
        <v>-1042</v>
      </c>
      <c r="E126" s="355"/>
      <c r="F126" s="356"/>
    </row>
    <row r="127" spans="2:6" ht="14.25" x14ac:dyDescent="0.25">
      <c r="B127" s="346">
        <v>22584</v>
      </c>
      <c r="C127" s="351">
        <f t="shared" si="6"/>
        <v>-2028</v>
      </c>
      <c r="E127" s="355"/>
      <c r="F127" s="356"/>
    </row>
    <row r="128" spans="2:6" ht="14.25" x14ac:dyDescent="0.25">
      <c r="B128" s="346">
        <v>7340</v>
      </c>
      <c r="C128" s="351">
        <f t="shared" si="6"/>
        <v>-816</v>
      </c>
      <c r="E128" s="355"/>
      <c r="F128" s="356"/>
    </row>
    <row r="129" spans="2:6" ht="14.25" x14ac:dyDescent="0.25">
      <c r="B129" s="346">
        <v>3436092</v>
      </c>
      <c r="C129" s="351">
        <f t="shared" si="6"/>
        <v>-229369</v>
      </c>
      <c r="E129" s="355"/>
      <c r="F129" s="356"/>
    </row>
    <row r="130" spans="2:6" ht="14.25" x14ac:dyDescent="0.25">
      <c r="B130" s="346">
        <v>256229</v>
      </c>
      <c r="C130" s="351">
        <f t="shared" si="6"/>
        <v>-29688</v>
      </c>
      <c r="E130" s="355"/>
      <c r="F130" s="356"/>
    </row>
    <row r="131" spans="2:6" ht="14.25" x14ac:dyDescent="0.25">
      <c r="B131" s="346">
        <v>12140</v>
      </c>
      <c r="C131" s="351">
        <f t="shared" si="6"/>
        <v>-1120</v>
      </c>
      <c r="E131" s="355"/>
      <c r="F131" s="356"/>
    </row>
    <row r="132" spans="2:6" ht="14.25" x14ac:dyDescent="0.25">
      <c r="B132" s="346">
        <v>103421</v>
      </c>
      <c r="C132" s="351">
        <f t="shared" si="6"/>
        <v>-11662</v>
      </c>
      <c r="E132" s="355"/>
      <c r="F132" s="356"/>
    </row>
    <row r="133" spans="2:6" ht="14.25" x14ac:dyDescent="0.25">
      <c r="B133" s="346">
        <v>140386</v>
      </c>
      <c r="C133" s="351">
        <f t="shared" si="6"/>
        <v>-13206</v>
      </c>
      <c r="E133" s="355"/>
      <c r="F133" s="356"/>
    </row>
    <row r="134" spans="2:6" ht="14.25" x14ac:dyDescent="0.25">
      <c r="B134" s="346">
        <v>551</v>
      </c>
      <c r="C134" s="351">
        <f t="shared" si="6"/>
        <v>-21</v>
      </c>
      <c r="E134" s="355"/>
      <c r="F134" s="356"/>
    </row>
    <row r="135" spans="2:6" ht="14.25" x14ac:dyDescent="0.25">
      <c r="B135" s="346">
        <v>46644</v>
      </c>
      <c r="C135" s="351">
        <f t="shared" si="6"/>
        <v>-2922</v>
      </c>
      <c r="E135" s="355"/>
      <c r="F135" s="356"/>
    </row>
    <row r="136" spans="2:6" ht="14.25" x14ac:dyDescent="0.25">
      <c r="B136" s="346">
        <v>16502</v>
      </c>
      <c r="C136" s="351">
        <f t="shared" si="6"/>
        <v>-1303</v>
      </c>
      <c r="E136" s="355"/>
      <c r="F136" s="356"/>
    </row>
    <row r="137" spans="2:6" ht="14.25" x14ac:dyDescent="0.25">
      <c r="B137" s="346">
        <v>500484</v>
      </c>
      <c r="C137" s="351">
        <f t="shared" si="6"/>
        <v>-43108</v>
      </c>
      <c r="E137" s="355"/>
      <c r="F137" s="356"/>
    </row>
    <row r="138" spans="2:6" ht="14.25" x14ac:dyDescent="0.25">
      <c r="B138" s="346">
        <v>6731</v>
      </c>
      <c r="C138" s="351">
        <f t="shared" si="6"/>
        <v>-611</v>
      </c>
      <c r="E138" s="355"/>
      <c r="F138" s="356"/>
    </row>
    <row r="139" spans="2:6" ht="14.25" x14ac:dyDescent="0.25">
      <c r="B139" s="346">
        <v>195088</v>
      </c>
      <c r="C139" s="351">
        <f t="shared" si="6"/>
        <v>-22759</v>
      </c>
      <c r="E139" s="355"/>
      <c r="F139" s="356"/>
    </row>
    <row r="140" spans="2:6" ht="14.25" x14ac:dyDescent="0.25">
      <c r="B140" s="346">
        <v>9728</v>
      </c>
      <c r="C140" s="351">
        <f t="shared" si="6"/>
        <v>-1393</v>
      </c>
      <c r="E140" s="355"/>
      <c r="F140" s="356"/>
    </row>
    <row r="141" spans="2:6" ht="14.25" x14ac:dyDescent="0.25">
      <c r="B141" s="346">
        <v>3250</v>
      </c>
      <c r="C141" s="351">
        <f t="shared" si="6"/>
        <v>-504</v>
      </c>
      <c r="E141" s="355"/>
      <c r="F141" s="356"/>
    </row>
    <row r="142" spans="2:6" ht="14.25" x14ac:dyDescent="0.25">
      <c r="B142" s="346">
        <v>8789</v>
      </c>
      <c r="C142" s="351">
        <f t="shared" si="6"/>
        <v>-1214</v>
      </c>
      <c r="E142" s="355"/>
      <c r="F142" s="356"/>
    </row>
    <row r="143" spans="2:6" ht="14.25" x14ac:dyDescent="0.25">
      <c r="B143" s="346">
        <v>33212</v>
      </c>
      <c r="C143" s="351">
        <f t="shared" si="6"/>
        <v>-3916</v>
      </c>
      <c r="E143" s="355"/>
      <c r="F143" s="356"/>
    </row>
    <row r="144" spans="2:6" ht="14.25" x14ac:dyDescent="0.25">
      <c r="B144" s="346">
        <v>137529</v>
      </c>
      <c r="C144" s="351">
        <f t="shared" si="6"/>
        <v>-18537</v>
      </c>
      <c r="E144" s="355"/>
      <c r="F144" s="356"/>
    </row>
    <row r="145" spans="2:6" ht="14.25" x14ac:dyDescent="0.25">
      <c r="B145" s="346">
        <v>20756</v>
      </c>
      <c r="C145" s="351">
        <f t="shared" si="6"/>
        <v>-2342</v>
      </c>
      <c r="E145" s="355"/>
      <c r="F145" s="356"/>
    </row>
    <row r="146" spans="2:6" ht="14.25" x14ac:dyDescent="0.25">
      <c r="B146" s="346">
        <v>1012</v>
      </c>
      <c r="C146" s="351">
        <f t="shared" si="6"/>
        <v>-133</v>
      </c>
      <c r="E146" s="355"/>
      <c r="F146" s="356"/>
    </row>
    <row r="147" spans="2:6" ht="14.25" x14ac:dyDescent="0.25">
      <c r="B147" s="346">
        <v>142541</v>
      </c>
      <c r="C147" s="351">
        <f t="shared" si="6"/>
        <v>-23518</v>
      </c>
      <c r="E147" s="355"/>
      <c r="F147" s="356"/>
    </row>
    <row r="148" spans="2:6" ht="14.25" x14ac:dyDescent="0.25">
      <c r="B148" s="346">
        <v>453916</v>
      </c>
      <c r="C148" s="351">
        <f t="shared" si="6"/>
        <v>-77353</v>
      </c>
      <c r="E148" s="355"/>
      <c r="F148" s="356"/>
    </row>
    <row r="149" spans="2:6" ht="14.25" x14ac:dyDescent="0.25">
      <c r="B149" s="346">
        <v>707111</v>
      </c>
      <c r="C149" s="351">
        <f t="shared" ref="C149:C163" si="7">B149-B67</f>
        <v>-104823</v>
      </c>
      <c r="E149" s="355"/>
      <c r="F149" s="356"/>
    </row>
    <row r="150" spans="2:6" ht="14.25" x14ac:dyDescent="0.25">
      <c r="B150" s="346">
        <v>1166</v>
      </c>
      <c r="C150" s="351">
        <f t="shared" si="7"/>
        <v>-131</v>
      </c>
      <c r="E150" s="355"/>
      <c r="F150" s="356"/>
    </row>
    <row r="151" spans="2:6" ht="14.25" x14ac:dyDescent="0.25">
      <c r="B151" s="346">
        <v>1737</v>
      </c>
      <c r="C151" s="351">
        <f t="shared" si="7"/>
        <v>-195</v>
      </c>
      <c r="E151" s="355"/>
      <c r="F151" s="356"/>
    </row>
    <row r="152" spans="2:6" ht="14.25" x14ac:dyDescent="0.25">
      <c r="B152" s="346">
        <v>2047</v>
      </c>
      <c r="C152" s="351">
        <f t="shared" si="7"/>
        <v>-239</v>
      </c>
      <c r="E152" s="355"/>
      <c r="F152" s="356"/>
    </row>
    <row r="153" spans="2:6" ht="14.25" x14ac:dyDescent="0.25">
      <c r="B153" s="346">
        <v>7468</v>
      </c>
      <c r="C153" s="351">
        <f t="shared" si="7"/>
        <v>-2379</v>
      </c>
      <c r="E153" s="355"/>
      <c r="F153" s="356"/>
    </row>
    <row r="154" spans="2:6" ht="14.25" x14ac:dyDescent="0.25">
      <c r="B154" s="346">
        <v>2225</v>
      </c>
      <c r="C154" s="351">
        <f t="shared" si="7"/>
        <v>-678</v>
      </c>
      <c r="E154" s="355"/>
      <c r="F154" s="356"/>
    </row>
    <row r="155" spans="2:6" ht="14.25" x14ac:dyDescent="0.25">
      <c r="B155" s="346">
        <v>1850</v>
      </c>
      <c r="C155" s="351">
        <f t="shared" si="7"/>
        <v>-538</v>
      </c>
      <c r="E155" s="355"/>
      <c r="F155" s="356"/>
    </row>
    <row r="156" spans="2:6" ht="14.25" x14ac:dyDescent="0.25">
      <c r="B156" s="346">
        <v>165</v>
      </c>
      <c r="C156" s="351">
        <f t="shared" si="7"/>
        <v>-75</v>
      </c>
      <c r="E156" s="355"/>
      <c r="F156" s="356"/>
    </row>
    <row r="157" spans="2:6" ht="14.25" x14ac:dyDescent="0.25">
      <c r="B157" s="346">
        <v>2564</v>
      </c>
      <c r="C157" s="351">
        <f t="shared" si="7"/>
        <v>-718</v>
      </c>
      <c r="E157" s="355"/>
      <c r="F157" s="356"/>
    </row>
    <row r="158" spans="2:6" ht="14.25" x14ac:dyDescent="0.25">
      <c r="B158" s="346">
        <v>11635</v>
      </c>
      <c r="C158" s="351">
        <f t="shared" si="7"/>
        <v>-1812</v>
      </c>
      <c r="E158" s="355"/>
      <c r="F158" s="356"/>
    </row>
    <row r="159" spans="2:6" ht="14.25" x14ac:dyDescent="0.25">
      <c r="B159" s="346">
        <v>232778</v>
      </c>
      <c r="C159" s="351">
        <f t="shared" si="7"/>
        <v>-60982</v>
      </c>
      <c r="E159" s="355"/>
      <c r="F159" s="356"/>
    </row>
    <row r="160" spans="2:6" ht="14.25" x14ac:dyDescent="0.25">
      <c r="B160" s="346">
        <v>106</v>
      </c>
      <c r="C160" s="351">
        <f t="shared" si="7"/>
        <v>-68</v>
      </c>
      <c r="E160" s="355"/>
      <c r="F160" s="356"/>
    </row>
    <row r="161" spans="2:6" ht="14.25" x14ac:dyDescent="0.25">
      <c r="B161" s="346">
        <v>5959</v>
      </c>
      <c r="C161" s="351">
        <f t="shared" si="7"/>
        <v>-1029</v>
      </c>
      <c r="E161" s="355"/>
      <c r="F161" s="356"/>
    </row>
    <row r="162" spans="2:6" ht="14.25" x14ac:dyDescent="0.25">
      <c r="B162" s="346">
        <v>2005</v>
      </c>
      <c r="C162" s="351">
        <f t="shared" si="7"/>
        <v>-425</v>
      </c>
      <c r="E162" s="355"/>
      <c r="F162" s="356"/>
    </row>
    <row r="163" spans="2:6" ht="14.25" x14ac:dyDescent="0.25">
      <c r="B163" s="346">
        <v>30288</v>
      </c>
      <c r="C163" s="351">
        <f t="shared" si="7"/>
        <v>-17277</v>
      </c>
      <c r="E163" s="355"/>
      <c r="F163" s="356"/>
    </row>
  </sheetData>
  <conditionalFormatting sqref="K2:K8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44"/>
  <sheetViews>
    <sheetView showGridLines="0" workbookViewId="0">
      <selection activeCell="Q14" sqref="Q14:R14"/>
    </sheetView>
  </sheetViews>
  <sheetFormatPr baseColWidth="10" defaultColWidth="11.42578125" defaultRowHeight="12.75" x14ac:dyDescent="0.2"/>
  <cols>
    <col min="1" max="1" width="7.28515625" style="30" customWidth="1"/>
    <col min="2" max="4" width="9" style="30" customWidth="1"/>
    <col min="5" max="5" width="12.42578125" style="30" bestFit="1" customWidth="1"/>
    <col min="6" max="6" width="10.5703125" style="30" bestFit="1" customWidth="1"/>
    <col min="7" max="7" width="9" style="30" bestFit="1" customWidth="1"/>
    <col min="8" max="8" width="7.7109375" style="30" bestFit="1" customWidth="1"/>
    <col min="9" max="9" width="7.140625" style="30" bestFit="1" customWidth="1"/>
    <col min="10" max="10" width="10.5703125" style="30" bestFit="1" customWidth="1"/>
    <col min="11" max="13" width="10.5703125" style="30" customWidth="1"/>
    <col min="14" max="16384" width="11.42578125" style="30"/>
  </cols>
  <sheetData>
    <row r="1" spans="1:18" x14ac:dyDescent="0.2">
      <c r="A1" s="282"/>
      <c r="B1" s="282"/>
      <c r="C1" s="282"/>
      <c r="D1" s="282"/>
      <c r="E1" s="283"/>
      <c r="F1" s="282"/>
      <c r="G1" s="282"/>
    </row>
    <row r="2" spans="1:18" x14ac:dyDescent="0.2">
      <c r="A2" s="282"/>
      <c r="B2" s="284"/>
      <c r="C2" s="284"/>
      <c r="D2" s="284"/>
      <c r="E2" s="284"/>
      <c r="F2" s="284"/>
      <c r="G2" s="284"/>
    </row>
    <row r="3" spans="1:18" x14ac:dyDescent="0.2">
      <c r="A3" s="282"/>
      <c r="B3" s="284"/>
      <c r="C3" s="284"/>
      <c r="D3" s="284"/>
      <c r="E3" s="284"/>
      <c r="F3" s="284"/>
      <c r="G3" s="284"/>
    </row>
    <row r="13" spans="1:18" ht="13.5" thickBot="1" x14ac:dyDescent="0.25">
      <c r="Q13" s="285"/>
      <c r="R13" s="285"/>
    </row>
    <row r="14" spans="1:18" ht="13.5" thickBot="1" x14ac:dyDescent="0.25">
      <c r="Q14" s="380" t="s">
        <v>67</v>
      </c>
      <c r="R14" s="381"/>
    </row>
    <row r="15" spans="1:18" x14ac:dyDescent="0.2">
      <c r="Q15" s="285"/>
      <c r="R15" s="285"/>
    </row>
    <row r="28" spans="17:18" x14ac:dyDescent="0.2">
      <c r="Q28" s="120"/>
      <c r="R28" s="120"/>
    </row>
    <row r="29" spans="17:18" x14ac:dyDescent="0.2">
      <c r="Q29" s="308"/>
      <c r="R29" s="308"/>
    </row>
    <row r="30" spans="17:18" x14ac:dyDescent="0.2">
      <c r="Q30" s="448"/>
      <c r="R30" s="448"/>
    </row>
    <row r="31" spans="17:18" x14ac:dyDescent="0.2">
      <c r="Q31" s="308"/>
      <c r="R31" s="308"/>
    </row>
    <row r="33" spans="5:17" x14ac:dyDescent="0.2">
      <c r="E33" s="277" t="s">
        <v>222</v>
      </c>
      <c r="F33" s="277" t="s">
        <v>54</v>
      </c>
      <c r="G33" s="277" t="s">
        <v>55</v>
      </c>
      <c r="H33" s="278" t="s">
        <v>54</v>
      </c>
      <c r="I33" s="278" t="s">
        <v>55</v>
      </c>
      <c r="J33" s="278" t="s">
        <v>99</v>
      </c>
      <c r="K33" s="312"/>
      <c r="L33" s="312"/>
      <c r="M33" s="312"/>
    </row>
    <row r="34" spans="5:17" x14ac:dyDescent="0.2">
      <c r="E34" s="279" t="s">
        <v>223</v>
      </c>
      <c r="F34" s="280">
        <f>'TODOS LOS AÑOS'!E85-0</f>
        <v>1938014</v>
      </c>
      <c r="G34" s="280">
        <f>'TODOS LOS AÑOS'!F85-0</f>
        <v>83835</v>
      </c>
      <c r="H34" s="281">
        <f t="shared" ref="H34:I41" si="0">+F34/($F34+$G34)</f>
        <v>0.95853547915793913</v>
      </c>
      <c r="I34" s="281">
        <f t="shared" si="0"/>
        <v>4.1464520842060905E-2</v>
      </c>
      <c r="J34" s="280">
        <f t="shared" ref="J34:J41" si="1">+G34+F34</f>
        <v>2021849</v>
      </c>
      <c r="K34" s="311"/>
      <c r="L34" s="311"/>
      <c r="M34" s="311"/>
    </row>
    <row r="35" spans="5:17" x14ac:dyDescent="0.2">
      <c r="E35" s="279" t="s">
        <v>224</v>
      </c>
      <c r="F35" s="280">
        <f>'TODOS LOS AÑOS'!I85-'TODOS LOS AÑOS'!E85</f>
        <v>1438425</v>
      </c>
      <c r="G35" s="280">
        <f>'TODOS LOS AÑOS'!J85-'TODOS LOS AÑOS'!F85</f>
        <v>97042</v>
      </c>
      <c r="H35" s="281">
        <f t="shared" si="0"/>
        <v>0.93679968374442435</v>
      </c>
      <c r="I35" s="281">
        <f t="shared" si="0"/>
        <v>6.3200316255575664E-2</v>
      </c>
      <c r="J35" s="280">
        <f t="shared" si="1"/>
        <v>1535467</v>
      </c>
      <c r="K35" s="311"/>
      <c r="L35" s="311"/>
      <c r="M35" s="311"/>
      <c r="N35" s="303"/>
      <c r="O35" s="303"/>
      <c r="P35" s="303"/>
      <c r="Q35" s="303"/>
    </row>
    <row r="36" spans="5:17" x14ac:dyDescent="0.2">
      <c r="E36" s="279" t="s">
        <v>225</v>
      </c>
      <c r="F36" s="280">
        <f>'TODOS LOS AÑOS'!M85-'TODOS LOS AÑOS'!I85</f>
        <v>2043165</v>
      </c>
      <c r="G36" s="280">
        <f>'TODOS LOS AÑOS'!N85-'TODOS LOS AÑOS'!J85</f>
        <v>97634</v>
      </c>
      <c r="H36" s="281">
        <f t="shared" si="0"/>
        <v>0.95439366330047803</v>
      </c>
      <c r="I36" s="281">
        <f t="shared" si="0"/>
        <v>4.5606336699522E-2</v>
      </c>
      <c r="J36" s="280">
        <f t="shared" si="1"/>
        <v>2140799</v>
      </c>
      <c r="K36" s="311"/>
      <c r="L36" s="311"/>
      <c r="M36" s="311"/>
      <c r="N36" s="303"/>
      <c r="O36" s="303"/>
      <c r="P36" s="303"/>
      <c r="Q36" s="303"/>
    </row>
    <row r="37" spans="5:17" x14ac:dyDescent="0.2">
      <c r="E37" s="279" t="s">
        <v>226</v>
      </c>
      <c r="F37" s="280">
        <f>'TODOS LOS AÑOS'!S85-'TODOS LOS AÑOS'!M85</f>
        <v>2161944</v>
      </c>
      <c r="G37" s="280">
        <f>'TODOS LOS AÑOS'!T85-'TODOS LOS AÑOS'!N85</f>
        <v>131760</v>
      </c>
      <c r="H37" s="281">
        <f t="shared" si="0"/>
        <v>0.94255579621433283</v>
      </c>
      <c r="I37" s="281">
        <f t="shared" si="0"/>
        <v>5.7444203785667197E-2</v>
      </c>
      <c r="J37" s="280">
        <f t="shared" si="1"/>
        <v>2293704</v>
      </c>
      <c r="K37" s="311"/>
      <c r="L37" s="311"/>
      <c r="M37" s="311"/>
      <c r="N37" s="303"/>
      <c r="O37" s="303"/>
      <c r="P37" s="303"/>
      <c r="Q37" s="303"/>
    </row>
    <row r="38" spans="5:17" x14ac:dyDescent="0.2">
      <c r="E38" s="279" t="s">
        <v>227</v>
      </c>
      <c r="F38" s="280">
        <f>'TODOS LOS AÑOS'!AA85-'TODOS LOS AÑOS'!S85</f>
        <v>1948491</v>
      </c>
      <c r="G38" s="280">
        <f>'TODOS LOS AÑOS'!AB85-'TODOS LOS AÑOS'!T85</f>
        <v>112750</v>
      </c>
      <c r="H38" s="281">
        <f t="shared" si="0"/>
        <v>0.94529994309253507</v>
      </c>
      <c r="I38" s="281">
        <f t="shared" si="0"/>
        <v>5.4700056907464968E-2</v>
      </c>
      <c r="J38" s="280">
        <f t="shared" si="1"/>
        <v>2061241</v>
      </c>
      <c r="K38" s="311"/>
      <c r="L38" s="311"/>
      <c r="M38" s="311"/>
      <c r="N38" s="303"/>
      <c r="O38" s="303"/>
      <c r="P38" s="303"/>
      <c r="Q38" s="303"/>
    </row>
    <row r="39" spans="5:17" x14ac:dyDescent="0.2">
      <c r="E39" s="279" t="s">
        <v>228</v>
      </c>
      <c r="F39" s="280">
        <f>'TODOS LOS AÑOS'!AI85-'TODOS LOS AÑOS'!AA85</f>
        <v>2520680</v>
      </c>
      <c r="G39" s="280">
        <f>'TODOS LOS AÑOS'!AJ85-'TODOS LOS AÑOS'!AB85</f>
        <v>132837</v>
      </c>
      <c r="H39" s="281">
        <f t="shared" si="0"/>
        <v>0.94993926927922456</v>
      </c>
      <c r="I39" s="281">
        <f t="shared" si="0"/>
        <v>5.0060730720775486E-2</v>
      </c>
      <c r="J39" s="280">
        <f t="shared" si="1"/>
        <v>2653517</v>
      </c>
      <c r="K39" s="311"/>
      <c r="L39" s="311"/>
      <c r="M39" s="311"/>
      <c r="N39" s="303"/>
      <c r="O39" s="303"/>
      <c r="P39" s="303"/>
      <c r="Q39" s="303"/>
    </row>
    <row r="40" spans="5:17" x14ac:dyDescent="0.2">
      <c r="E40" s="279" t="s">
        <v>304</v>
      </c>
      <c r="F40" s="280">
        <f>'TODOS LOS AÑOS'!AQ85-'TODOS LOS AÑOS'!AI85</f>
        <v>2744849</v>
      </c>
      <c r="G40" s="280">
        <f>'TODOS LOS AÑOS'!AR85-'TODOS LOS AÑOS'!AJ85</f>
        <v>126566</v>
      </c>
      <c r="H40" s="281">
        <f t="shared" si="0"/>
        <v>0.95592208022873737</v>
      </c>
      <c r="I40" s="281">
        <f t="shared" si="0"/>
        <v>4.4077919771262603E-2</v>
      </c>
      <c r="J40" s="280">
        <f t="shared" si="1"/>
        <v>2871415</v>
      </c>
      <c r="K40" s="311"/>
      <c r="L40" s="311"/>
      <c r="M40" s="311"/>
      <c r="N40" s="303"/>
      <c r="O40" s="303"/>
      <c r="P40" s="303"/>
      <c r="Q40" s="303"/>
    </row>
    <row r="41" spans="5:17" x14ac:dyDescent="0.2">
      <c r="E41" s="279" t="s">
        <v>345</v>
      </c>
      <c r="F41" s="280">
        <f>'TODOS LOS AÑOS'!AY85-'TODOS LOS AÑOS'!AQ85</f>
        <v>2809736</v>
      </c>
      <c r="G41" s="280">
        <f>'TODOS LOS AÑOS'!AZ85-'TODOS LOS AÑOS'!AR85</f>
        <v>118375</v>
      </c>
      <c r="H41" s="281">
        <f t="shared" si="0"/>
        <v>0.95957291236568554</v>
      </c>
      <c r="I41" s="281">
        <f t="shared" si="0"/>
        <v>4.0427087634314407E-2</v>
      </c>
      <c r="J41" s="280">
        <f t="shared" si="1"/>
        <v>2928111</v>
      </c>
      <c r="K41" s="311"/>
      <c r="L41" s="311"/>
      <c r="M41" s="311"/>
      <c r="N41" s="303"/>
      <c r="O41" s="303"/>
      <c r="P41" s="303"/>
      <c r="Q41" s="303"/>
    </row>
    <row r="42" spans="5:17" x14ac:dyDescent="0.2">
      <c r="E42" s="279" t="s">
        <v>376</v>
      </c>
      <c r="F42" s="280">
        <f>'TODOS LOS AÑOS'!BG85-'TODOS LOS AÑOS'!AY85</f>
        <v>3093947</v>
      </c>
      <c r="G42" s="280">
        <f>'TODOS LOS AÑOS'!BH85-'TODOS LOS AÑOS'!AZ85</f>
        <v>202145</v>
      </c>
      <c r="H42" s="281">
        <f t="shared" ref="H42" si="2">+F42/($F42+$G42)</f>
        <v>0.93867131135902759</v>
      </c>
      <c r="I42" s="281">
        <f t="shared" ref="I42" si="3">+G42/($F42+$G42)</f>
        <v>6.1328688640972399E-2</v>
      </c>
      <c r="J42" s="280">
        <f t="shared" ref="J42" si="4">+G42+F42</f>
        <v>3296092</v>
      </c>
      <c r="K42" s="311"/>
      <c r="L42" s="311"/>
      <c r="M42" s="311"/>
      <c r="N42" s="303"/>
      <c r="O42" s="303"/>
      <c r="P42" s="303"/>
      <c r="Q42" s="303"/>
    </row>
    <row r="43" spans="5:17" x14ac:dyDescent="0.2">
      <c r="E43" s="279" t="s">
        <v>389</v>
      </c>
      <c r="F43" s="280">
        <f>'TODOS LOS AÑOS'!BO85-'TODOS LOS AÑOS'!BG85</f>
        <v>3060596</v>
      </c>
      <c r="G43" s="280">
        <f>'TODOS LOS AÑOS'!BP85-'TODOS LOS AÑOS'!BH85</f>
        <v>224763</v>
      </c>
      <c r="H43" s="281">
        <f t="shared" ref="H43" si="5">+F43/($F43+$G43)</f>
        <v>0.93158647198068767</v>
      </c>
      <c r="I43" s="281">
        <f t="shared" ref="I43" si="6">+G43/($F43+$G43)</f>
        <v>6.8413528019312345E-2</v>
      </c>
      <c r="J43" s="280">
        <f t="shared" ref="J43" si="7">+G43+F43</f>
        <v>3285359</v>
      </c>
      <c r="K43" s="311"/>
      <c r="L43" s="311"/>
      <c r="M43" s="311"/>
      <c r="N43" s="303"/>
      <c r="O43" s="303"/>
      <c r="P43" s="303"/>
      <c r="Q43" s="303"/>
    </row>
    <row r="44" spans="5:17" x14ac:dyDescent="0.2">
      <c r="E44" s="331" t="s">
        <v>352</v>
      </c>
    </row>
  </sheetData>
  <mergeCells count="2">
    <mergeCell ref="Q14:R14"/>
    <mergeCell ref="Q30:R30"/>
  </mergeCells>
  <hyperlinks>
    <hyperlink ref="Q14" location="Indice!A1" display="Volver al Indice"/>
    <hyperlink ref="Q14:R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3"/>
  <sheetViews>
    <sheetView showGridLines="0" workbookViewId="0">
      <selection activeCell="L11" sqref="L11:M11"/>
    </sheetView>
  </sheetViews>
  <sheetFormatPr baseColWidth="10" defaultColWidth="11.42578125" defaultRowHeight="12.75" x14ac:dyDescent="0.2"/>
  <cols>
    <col min="1" max="1" width="7.28515625" style="30" customWidth="1"/>
    <col min="2" max="5" width="9" style="30" customWidth="1"/>
    <col min="6" max="6" width="10.5703125" style="30" bestFit="1" customWidth="1"/>
    <col min="7" max="7" width="9.85546875" style="30" customWidth="1"/>
    <col min="8" max="16384" width="11.42578125" style="30"/>
  </cols>
  <sheetData>
    <row r="1" spans="1:13" x14ac:dyDescent="0.2">
      <c r="A1" s="282"/>
      <c r="B1" s="282"/>
      <c r="C1" s="282"/>
      <c r="D1" s="282"/>
      <c r="E1" s="283"/>
      <c r="F1" s="282"/>
      <c r="G1" s="282"/>
    </row>
    <row r="2" spans="1:13" x14ac:dyDescent="0.2">
      <c r="A2" s="282"/>
      <c r="B2" s="284"/>
      <c r="C2" s="284"/>
      <c r="D2" s="284"/>
      <c r="E2" s="284"/>
      <c r="F2" s="284"/>
      <c r="G2" s="284"/>
    </row>
    <row r="3" spans="1:13" x14ac:dyDescent="0.2">
      <c r="A3" s="282"/>
      <c r="B3" s="284"/>
      <c r="C3" s="284"/>
      <c r="D3" s="284"/>
      <c r="E3" s="284"/>
      <c r="F3" s="284"/>
      <c r="G3" s="284"/>
    </row>
    <row r="10" spans="1:13" ht="13.5" thickBot="1" x14ac:dyDescent="0.25">
      <c r="L10" s="285"/>
      <c r="M10" s="285"/>
    </row>
    <row r="11" spans="1:13" ht="13.5" thickBot="1" x14ac:dyDescent="0.25">
      <c r="L11" s="380" t="s">
        <v>67</v>
      </c>
      <c r="M11" s="381"/>
    </row>
    <row r="12" spans="1:13" x14ac:dyDescent="0.2">
      <c r="L12" s="285"/>
      <c r="M12" s="285"/>
    </row>
    <row r="28" spans="5:14" x14ac:dyDescent="0.2">
      <c r="K28" s="120"/>
      <c r="L28" s="120"/>
      <c r="M28" s="120"/>
      <c r="N28" s="120"/>
    </row>
    <row r="29" spans="5:14" x14ac:dyDescent="0.2">
      <c r="K29" s="120"/>
      <c r="L29" s="308"/>
      <c r="M29" s="308"/>
      <c r="N29" s="120"/>
    </row>
    <row r="30" spans="5:14" x14ac:dyDescent="0.2">
      <c r="K30" s="120"/>
      <c r="L30" s="120"/>
      <c r="M30" s="120"/>
      <c r="N30" s="120"/>
    </row>
    <row r="31" spans="5:14" x14ac:dyDescent="0.2">
      <c r="E31" s="277" t="s">
        <v>222</v>
      </c>
      <c r="F31" s="277" t="s">
        <v>54</v>
      </c>
      <c r="G31" s="277" t="s">
        <v>55</v>
      </c>
    </row>
    <row r="32" spans="5:14" x14ac:dyDescent="0.2">
      <c r="E32" s="286">
        <v>2005</v>
      </c>
      <c r="F32" s="280">
        <f>'Año 2005'!E30</f>
        <v>1322618</v>
      </c>
      <c r="G32" s="280">
        <f>'Año 2005'!F30</f>
        <v>47555</v>
      </c>
    </row>
    <row r="33" spans="5:7" x14ac:dyDescent="0.2">
      <c r="E33" s="286">
        <v>2006</v>
      </c>
      <c r="F33" s="280">
        <f>'Año 2006'!G48</f>
        <v>1338363</v>
      </c>
      <c r="G33" s="280">
        <f>'Año 2006'!H48</f>
        <v>89786</v>
      </c>
    </row>
    <row r="34" spans="5:7" x14ac:dyDescent="0.2">
      <c r="E34" s="286">
        <v>2007</v>
      </c>
      <c r="F34" s="280">
        <f>'Año 2007'!G65</f>
        <v>1691878</v>
      </c>
      <c r="G34" s="280">
        <f>'Año 2007'!H65</f>
        <v>95706</v>
      </c>
    </row>
    <row r="35" spans="5:7" x14ac:dyDescent="0.2">
      <c r="E35" s="286">
        <v>2008</v>
      </c>
      <c r="F35" s="280">
        <f>'Año 2008'!G65</f>
        <v>2212182</v>
      </c>
      <c r="G35" s="280">
        <f>'Año 2008'!H65</f>
        <v>123950</v>
      </c>
    </row>
    <row r="36" spans="5:7" x14ac:dyDescent="0.2">
      <c r="E36" s="286">
        <v>2009</v>
      </c>
      <c r="F36" s="280">
        <f>'Año 2009'!K66</f>
        <v>2175314</v>
      </c>
      <c r="G36" s="280">
        <f>'Año 2009'!L66</f>
        <v>110509</v>
      </c>
    </row>
    <row r="37" spans="5:7" x14ac:dyDescent="0.2">
      <c r="E37" s="286">
        <v>2010</v>
      </c>
      <c r="F37" s="280">
        <f>'Año 2010'!K75</f>
        <v>1984574</v>
      </c>
      <c r="G37" s="280">
        <f>'Año 2010'!L75</f>
        <v>124810</v>
      </c>
    </row>
    <row r="38" spans="5:7" x14ac:dyDescent="0.2">
      <c r="E38" s="286">
        <v>2011</v>
      </c>
      <c r="F38" s="280">
        <f>'Año 2011'!K75</f>
        <v>2684973</v>
      </c>
      <c r="G38" s="280">
        <f>'Año 2011'!L75</f>
        <v>126952</v>
      </c>
    </row>
    <row r="39" spans="5:7" x14ac:dyDescent="0.2">
      <c r="E39" s="286">
        <v>2012</v>
      </c>
      <c r="F39" s="280">
        <f>'Año 2012'!K75</f>
        <v>2781733</v>
      </c>
      <c r="G39" s="280">
        <f>'Año 2012'!L75</f>
        <v>121787</v>
      </c>
    </row>
    <row r="40" spans="5:7" x14ac:dyDescent="0.2">
      <c r="E40" s="286">
        <v>2013</v>
      </c>
      <c r="F40" s="280">
        <f>'Año 2013'!K86</f>
        <v>2978702</v>
      </c>
      <c r="G40" s="280">
        <f>'Año 2013'!L86</f>
        <v>150208</v>
      </c>
    </row>
    <row r="41" spans="5:7" x14ac:dyDescent="0.2">
      <c r="E41" s="286">
        <v>2014</v>
      </c>
      <c r="F41" s="280">
        <f>'Año 2014'!K86</f>
        <v>3062912</v>
      </c>
      <c r="G41" s="280">
        <f>'Año 2014'!L86</f>
        <v>234383</v>
      </c>
    </row>
    <row r="42" spans="5:7" x14ac:dyDescent="0.2">
      <c r="E42" s="286">
        <v>2015</v>
      </c>
      <c r="F42" s="280">
        <f>'Año 2015'!K86</f>
        <v>3096124</v>
      </c>
      <c r="G42" s="280">
        <f>'Año 2015'!L86</f>
        <v>216630</v>
      </c>
    </row>
    <row r="43" spans="5:7" x14ac:dyDescent="0.2">
      <c r="E43" s="331" t="s">
        <v>352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activeCell="E2" sqref="E2:F2"/>
    </sheetView>
  </sheetViews>
  <sheetFormatPr baseColWidth="10" defaultColWidth="11.42578125" defaultRowHeight="12.75" x14ac:dyDescent="0.2"/>
  <cols>
    <col min="1" max="1" width="3.42578125" style="30" customWidth="1"/>
    <col min="2" max="2" width="91.5703125" style="30" customWidth="1"/>
    <col min="3" max="3" width="11.42578125" style="30"/>
    <col min="4" max="4" width="13.85546875" style="30" customWidth="1"/>
    <col min="5" max="5" width="11.42578125" style="30"/>
    <col min="6" max="6" width="12.42578125" style="30" customWidth="1"/>
    <col min="7" max="7" width="18.85546875" style="30" customWidth="1"/>
    <col min="8" max="16384" width="11.42578125" style="30"/>
  </cols>
  <sheetData>
    <row r="1" spans="1:9" ht="15.75" thickBot="1" x14ac:dyDescent="0.25">
      <c r="A1" s="379" t="s">
        <v>182</v>
      </c>
      <c r="B1" s="379"/>
      <c r="C1" s="379"/>
      <c r="D1" s="379"/>
      <c r="E1" s="75"/>
      <c r="F1" s="75"/>
    </row>
    <row r="2" spans="1:9" ht="28.5" customHeight="1" thickBot="1" x14ac:dyDescent="0.25">
      <c r="A2" s="382"/>
      <c r="B2" s="389" t="s">
        <v>0</v>
      </c>
      <c r="C2" s="385" t="s">
        <v>167</v>
      </c>
      <c r="D2" s="386"/>
      <c r="E2" s="387" t="s">
        <v>319</v>
      </c>
      <c r="F2" s="388"/>
    </row>
    <row r="3" spans="1:9" x14ac:dyDescent="0.2">
      <c r="A3" s="383"/>
      <c r="B3" s="390"/>
      <c r="C3" s="100" t="s">
        <v>54</v>
      </c>
      <c r="D3" s="101" t="s">
        <v>55</v>
      </c>
      <c r="E3" s="392" t="s">
        <v>54</v>
      </c>
      <c r="F3" s="392" t="s">
        <v>55</v>
      </c>
    </row>
    <row r="4" spans="1:9" ht="13.5" thickBot="1" x14ac:dyDescent="0.25">
      <c r="A4" s="384"/>
      <c r="B4" s="391"/>
      <c r="C4" s="102">
        <v>38717</v>
      </c>
      <c r="D4" s="103">
        <v>38717</v>
      </c>
      <c r="E4" s="393"/>
      <c r="F4" s="393"/>
    </row>
    <row r="5" spans="1:9" ht="13.5" thickBot="1" x14ac:dyDescent="0.25">
      <c r="A5" s="104">
        <v>1</v>
      </c>
      <c r="B5" s="105" t="s">
        <v>1</v>
      </c>
      <c r="C5" s="106">
        <v>2822</v>
      </c>
      <c r="D5" s="107">
        <v>241</v>
      </c>
      <c r="E5" s="106">
        <v>2822</v>
      </c>
      <c r="F5" s="108">
        <v>241</v>
      </c>
      <c r="H5" s="380" t="s">
        <v>67</v>
      </c>
      <c r="I5" s="381"/>
    </row>
    <row r="6" spans="1:9" x14ac:dyDescent="0.2">
      <c r="A6" s="104">
        <v>2</v>
      </c>
      <c r="B6" s="109" t="s">
        <v>2</v>
      </c>
      <c r="C6" s="110">
        <v>2122</v>
      </c>
      <c r="D6" s="111">
        <v>176</v>
      </c>
      <c r="E6" s="110">
        <v>2122</v>
      </c>
      <c r="F6" s="112">
        <v>176</v>
      </c>
    </row>
    <row r="7" spans="1:9" x14ac:dyDescent="0.2">
      <c r="A7" s="104">
        <v>3</v>
      </c>
      <c r="B7" s="109" t="s">
        <v>3</v>
      </c>
      <c r="C7" s="110">
        <v>9487</v>
      </c>
      <c r="D7" s="111">
        <v>442</v>
      </c>
      <c r="E7" s="110">
        <v>9487</v>
      </c>
      <c r="F7" s="112">
        <v>442</v>
      </c>
    </row>
    <row r="8" spans="1:9" x14ac:dyDescent="0.2">
      <c r="A8" s="104">
        <v>4</v>
      </c>
      <c r="B8" s="109" t="s">
        <v>4</v>
      </c>
      <c r="C8" s="110">
        <v>5352</v>
      </c>
      <c r="D8" s="111">
        <v>135</v>
      </c>
      <c r="E8" s="110">
        <v>5352</v>
      </c>
      <c r="F8" s="112">
        <v>135</v>
      </c>
    </row>
    <row r="9" spans="1:9" x14ac:dyDescent="0.2">
      <c r="A9" s="104">
        <v>5</v>
      </c>
      <c r="B9" s="109" t="s">
        <v>5</v>
      </c>
      <c r="C9" s="110">
        <v>8573</v>
      </c>
      <c r="D9" s="111">
        <v>460</v>
      </c>
      <c r="E9" s="110">
        <v>8573</v>
      </c>
      <c r="F9" s="112">
        <v>460</v>
      </c>
    </row>
    <row r="10" spans="1:9" x14ac:dyDescent="0.2">
      <c r="A10" s="104">
        <v>6</v>
      </c>
      <c r="B10" s="109" t="s">
        <v>6</v>
      </c>
      <c r="C10" s="110">
        <v>1048</v>
      </c>
      <c r="D10" s="111">
        <v>1469</v>
      </c>
      <c r="E10" s="110">
        <v>1048</v>
      </c>
      <c r="F10" s="112">
        <v>1469</v>
      </c>
    </row>
    <row r="11" spans="1:9" x14ac:dyDescent="0.2">
      <c r="A11" s="104">
        <v>7</v>
      </c>
      <c r="B11" s="109" t="s">
        <v>7</v>
      </c>
      <c r="C11" s="110">
        <v>230042</v>
      </c>
      <c r="D11" s="111">
        <v>10767</v>
      </c>
      <c r="E11" s="110">
        <v>230042</v>
      </c>
      <c r="F11" s="112">
        <v>10767</v>
      </c>
    </row>
    <row r="12" spans="1:9" x14ac:dyDescent="0.2">
      <c r="A12" s="104">
        <v>8</v>
      </c>
      <c r="B12" s="109" t="s">
        <v>8</v>
      </c>
      <c r="C12" s="110">
        <v>4128</v>
      </c>
      <c r="D12" s="111">
        <v>823</v>
      </c>
      <c r="E12" s="110">
        <v>4128</v>
      </c>
      <c r="F12" s="112">
        <v>823</v>
      </c>
    </row>
    <row r="13" spans="1:9" x14ac:dyDescent="0.2">
      <c r="A13" s="104">
        <v>9</v>
      </c>
      <c r="B13" s="109" t="s">
        <v>9</v>
      </c>
      <c r="C13" s="110">
        <v>167</v>
      </c>
      <c r="D13" s="111">
        <v>7</v>
      </c>
      <c r="E13" s="110">
        <v>167</v>
      </c>
      <c r="F13" s="112">
        <v>7</v>
      </c>
    </row>
    <row r="14" spans="1:9" x14ac:dyDescent="0.2">
      <c r="A14" s="104">
        <v>10</v>
      </c>
      <c r="B14" s="109" t="s">
        <v>10</v>
      </c>
      <c r="C14" s="110">
        <v>129</v>
      </c>
      <c r="D14" s="111">
        <v>99</v>
      </c>
      <c r="E14" s="110">
        <v>129</v>
      </c>
      <c r="F14" s="112">
        <v>99</v>
      </c>
    </row>
    <row r="15" spans="1:9" x14ac:dyDescent="0.2">
      <c r="A15" s="104">
        <v>11</v>
      </c>
      <c r="B15" s="109" t="s">
        <v>11</v>
      </c>
      <c r="C15" s="110">
        <v>10730</v>
      </c>
      <c r="D15" s="111">
        <v>961</v>
      </c>
      <c r="E15" s="110">
        <v>10730</v>
      </c>
      <c r="F15" s="112">
        <v>961</v>
      </c>
    </row>
    <row r="16" spans="1:9" x14ac:dyDescent="0.2">
      <c r="A16" s="104">
        <v>12</v>
      </c>
      <c r="B16" s="109" t="s">
        <v>12</v>
      </c>
      <c r="C16" s="110">
        <v>385</v>
      </c>
      <c r="D16" s="111">
        <v>119</v>
      </c>
      <c r="E16" s="110">
        <v>385</v>
      </c>
      <c r="F16" s="112">
        <v>119</v>
      </c>
    </row>
    <row r="17" spans="1:7" x14ac:dyDescent="0.2">
      <c r="A17" s="104">
        <v>13</v>
      </c>
      <c r="B17" s="109" t="s">
        <v>13</v>
      </c>
      <c r="C17" s="110">
        <v>252</v>
      </c>
      <c r="D17" s="111">
        <v>18</v>
      </c>
      <c r="E17" s="110">
        <v>252</v>
      </c>
      <c r="F17" s="112">
        <v>18</v>
      </c>
    </row>
    <row r="18" spans="1:7" x14ac:dyDescent="0.2">
      <c r="A18" s="104">
        <v>14</v>
      </c>
      <c r="B18" s="109" t="s">
        <v>14</v>
      </c>
      <c r="C18" s="110">
        <v>558</v>
      </c>
      <c r="D18" s="111">
        <v>63</v>
      </c>
      <c r="E18" s="110">
        <v>558</v>
      </c>
      <c r="F18" s="112">
        <v>63</v>
      </c>
    </row>
    <row r="19" spans="1:7" x14ac:dyDescent="0.2">
      <c r="A19" s="104">
        <v>15</v>
      </c>
      <c r="B19" s="109" t="s">
        <v>15</v>
      </c>
      <c r="C19" s="110">
        <v>1201</v>
      </c>
      <c r="D19" s="111">
        <v>73</v>
      </c>
      <c r="E19" s="110">
        <v>1201</v>
      </c>
      <c r="F19" s="112">
        <v>73</v>
      </c>
    </row>
    <row r="20" spans="1:7" x14ac:dyDescent="0.2">
      <c r="A20" s="104">
        <v>16</v>
      </c>
      <c r="B20" s="109" t="s">
        <v>16</v>
      </c>
      <c r="C20" s="110">
        <v>783</v>
      </c>
      <c r="D20" s="111">
        <v>150</v>
      </c>
      <c r="E20" s="110">
        <v>783</v>
      </c>
      <c r="F20" s="112">
        <v>150</v>
      </c>
    </row>
    <row r="21" spans="1:7" x14ac:dyDescent="0.2">
      <c r="A21" s="104">
        <v>17</v>
      </c>
      <c r="B21" s="109" t="s">
        <v>17</v>
      </c>
      <c r="C21" s="110">
        <v>642</v>
      </c>
      <c r="D21" s="111">
        <v>120</v>
      </c>
      <c r="E21" s="110">
        <v>642</v>
      </c>
      <c r="F21" s="112">
        <v>120</v>
      </c>
    </row>
    <row r="22" spans="1:7" x14ac:dyDescent="0.2">
      <c r="A22" s="104">
        <v>18</v>
      </c>
      <c r="B22" s="109" t="s">
        <v>18</v>
      </c>
      <c r="C22" s="110" t="s">
        <v>58</v>
      </c>
      <c r="D22" s="111">
        <v>386</v>
      </c>
      <c r="E22" s="110" t="s">
        <v>58</v>
      </c>
      <c r="F22" s="112">
        <v>386</v>
      </c>
    </row>
    <row r="23" spans="1:7" x14ac:dyDescent="0.2">
      <c r="A23" s="104">
        <v>19</v>
      </c>
      <c r="B23" s="109" t="s">
        <v>19</v>
      </c>
      <c r="C23" s="110">
        <v>232825</v>
      </c>
      <c r="D23" s="111">
        <v>7155</v>
      </c>
      <c r="E23" s="110">
        <v>232825</v>
      </c>
      <c r="F23" s="112">
        <v>7155</v>
      </c>
    </row>
    <row r="24" spans="1:7" x14ac:dyDescent="0.2">
      <c r="A24" s="104">
        <v>20</v>
      </c>
      <c r="B24" s="109" t="s">
        <v>20</v>
      </c>
      <c r="C24" s="110">
        <v>18292</v>
      </c>
      <c r="D24" s="111">
        <v>81</v>
      </c>
      <c r="E24" s="110">
        <v>18292</v>
      </c>
      <c r="F24" s="112">
        <v>81</v>
      </c>
    </row>
    <row r="25" spans="1:7" x14ac:dyDescent="0.2">
      <c r="A25" s="104">
        <v>21</v>
      </c>
      <c r="B25" s="109" t="s">
        <v>21</v>
      </c>
      <c r="C25" s="110">
        <v>731352</v>
      </c>
      <c r="D25" s="111">
        <v>19848</v>
      </c>
      <c r="E25" s="110">
        <v>731352</v>
      </c>
      <c r="F25" s="112">
        <v>19848</v>
      </c>
    </row>
    <row r="26" spans="1:7" x14ac:dyDescent="0.2">
      <c r="A26" s="104">
        <v>22</v>
      </c>
      <c r="B26" s="109" t="s">
        <v>22</v>
      </c>
      <c r="C26" s="110">
        <v>639</v>
      </c>
      <c r="D26" s="111">
        <v>214</v>
      </c>
      <c r="E26" s="110">
        <v>639</v>
      </c>
      <c r="F26" s="112">
        <v>214</v>
      </c>
    </row>
    <row r="27" spans="1:7" x14ac:dyDescent="0.2">
      <c r="A27" s="104">
        <v>23</v>
      </c>
      <c r="B27" s="109" t="s">
        <v>23</v>
      </c>
      <c r="C27" s="110">
        <v>44641</v>
      </c>
      <c r="D27" s="111">
        <v>3250</v>
      </c>
      <c r="E27" s="110">
        <v>44641</v>
      </c>
      <c r="F27" s="112">
        <v>3250</v>
      </c>
    </row>
    <row r="28" spans="1:7" x14ac:dyDescent="0.2">
      <c r="A28" s="104">
        <v>24</v>
      </c>
      <c r="B28" s="109" t="s">
        <v>24</v>
      </c>
      <c r="C28" s="110">
        <v>14628</v>
      </c>
      <c r="D28" s="111">
        <v>292</v>
      </c>
      <c r="E28" s="110">
        <v>14628</v>
      </c>
      <c r="F28" s="112">
        <v>292</v>
      </c>
    </row>
    <row r="29" spans="1:7" x14ac:dyDescent="0.2">
      <c r="A29" s="104">
        <v>25</v>
      </c>
      <c r="B29" s="109" t="s">
        <v>25</v>
      </c>
      <c r="C29" s="110">
        <v>1820</v>
      </c>
      <c r="D29" s="111">
        <v>206</v>
      </c>
      <c r="E29" s="110">
        <v>1820</v>
      </c>
      <c r="F29" s="112">
        <v>206</v>
      </c>
    </row>
    <row r="30" spans="1:7" ht="13.5" thickBot="1" x14ac:dyDescent="0.25">
      <c r="A30" s="113"/>
      <c r="B30" s="114" t="s">
        <v>68</v>
      </c>
      <c r="C30" s="115">
        <f>SUM(C5:C29)</f>
        <v>1322618</v>
      </c>
      <c r="D30" s="116">
        <f>SUM(D5:D29)</f>
        <v>47555</v>
      </c>
      <c r="E30" s="115">
        <f>SUM(E5:E29)</f>
        <v>1322618</v>
      </c>
      <c r="F30" s="117">
        <f>SUM(F5:F29)</f>
        <v>47555</v>
      </c>
    </row>
    <row r="31" spans="1:7" x14ac:dyDescent="0.2">
      <c r="A31" s="118"/>
      <c r="B31" s="118" t="s">
        <v>56</v>
      </c>
      <c r="C31" s="118"/>
      <c r="D31" s="118"/>
      <c r="E31" s="118"/>
      <c r="F31" s="118"/>
    </row>
    <row r="32" spans="1:7" ht="13.5" thickBot="1" x14ac:dyDescent="0.25">
      <c r="A32" s="118"/>
      <c r="B32" s="119" t="s">
        <v>54</v>
      </c>
      <c r="C32" s="118"/>
      <c r="D32" s="118"/>
      <c r="E32" s="118"/>
      <c r="F32" s="118"/>
      <c r="G32" s="120"/>
    </row>
    <row r="33" spans="1:9" ht="15.75" thickBot="1" x14ac:dyDescent="0.25">
      <c r="A33" s="118"/>
      <c r="B33" s="119" t="s">
        <v>64</v>
      </c>
      <c r="C33" s="118"/>
      <c r="D33" s="118"/>
      <c r="E33" s="118"/>
      <c r="F33" s="118"/>
      <c r="G33" s="121"/>
      <c r="H33" s="380" t="s">
        <v>67</v>
      </c>
      <c r="I33" s="381"/>
    </row>
    <row r="34" spans="1:9" x14ac:dyDescent="0.2">
      <c r="A34" s="118"/>
      <c r="B34" s="118" t="s">
        <v>165</v>
      </c>
      <c r="C34" s="118"/>
      <c r="D34" s="118"/>
      <c r="E34" s="118"/>
      <c r="F34" s="118"/>
      <c r="G34" s="120"/>
    </row>
    <row r="35" spans="1:9" x14ac:dyDescent="0.2">
      <c r="B35" s="122" t="s">
        <v>352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2578125" defaultRowHeight="12.75" x14ac:dyDescent="0.2"/>
  <cols>
    <col min="1" max="4" width="11.42578125" style="30"/>
    <col min="5" max="5" width="13.85546875" style="30" bestFit="1" customWidth="1"/>
    <col min="6" max="6" width="11.5703125" style="30" bestFit="1" customWidth="1"/>
    <col min="7" max="7" width="14.85546875" style="30" customWidth="1"/>
    <col min="8" max="16384" width="11.42578125" style="30"/>
  </cols>
  <sheetData>
    <row r="5" spans="13:14" ht="13.5" thickBot="1" x14ac:dyDescent="0.25"/>
    <row r="6" spans="13:14" ht="13.5" thickBot="1" x14ac:dyDescent="0.25">
      <c r="M6" s="380" t="s">
        <v>67</v>
      </c>
      <c r="N6" s="381"/>
    </row>
    <row r="33" spans="4:14" ht="13.5" thickBot="1" x14ac:dyDescent="0.25"/>
    <row r="34" spans="4:14" ht="13.5" thickBot="1" x14ac:dyDescent="0.25">
      <c r="M34" s="380" t="s">
        <v>67</v>
      </c>
      <c r="N34" s="381"/>
    </row>
    <row r="36" spans="4:14" x14ac:dyDescent="0.2">
      <c r="D36" s="287"/>
      <c r="E36" s="288" t="s">
        <v>194</v>
      </c>
      <c r="F36" s="288" t="s">
        <v>193</v>
      </c>
      <c r="G36" s="288" t="s">
        <v>218</v>
      </c>
      <c r="H36" s="288" t="s">
        <v>194</v>
      </c>
      <c r="I36" s="288" t="s">
        <v>193</v>
      </c>
    </row>
    <row r="37" spans="4:14" x14ac:dyDescent="0.2">
      <c r="D37" s="289" t="s">
        <v>231</v>
      </c>
      <c r="E37" s="31">
        <f>'TODOS LOS AÑOS'!O85</f>
        <v>6565041</v>
      </c>
      <c r="F37" s="31">
        <f>'TODOS LOS AÑOS'!P85</f>
        <v>356997</v>
      </c>
      <c r="G37" s="32">
        <f t="shared" ref="G37:G42" si="0">SUM(E37:F37)</f>
        <v>6922038</v>
      </c>
      <c r="H37" s="42">
        <f t="shared" ref="H37:H42" si="1">E37/G37</f>
        <v>0.94842602713247171</v>
      </c>
      <c r="I37" s="42">
        <f t="shared" ref="I37:I42" si="2">F37/G37</f>
        <v>5.1573972867528323E-2</v>
      </c>
    </row>
    <row r="38" spans="4:14" x14ac:dyDescent="0.2">
      <c r="D38" s="289" t="s">
        <v>232</v>
      </c>
      <c r="E38" s="31">
        <f>'TODOS LOS AÑOS'!W85</f>
        <v>8730861</v>
      </c>
      <c r="F38" s="31">
        <f>'TODOS LOS AÑOS'!X85</f>
        <v>467506</v>
      </c>
      <c r="G38" s="32">
        <f t="shared" si="0"/>
        <v>9198367</v>
      </c>
      <c r="H38" s="42">
        <f t="shared" si="1"/>
        <v>0.94917510901663305</v>
      </c>
      <c r="I38" s="42">
        <f t="shared" si="2"/>
        <v>5.0824890983366941E-2</v>
      </c>
    </row>
    <row r="39" spans="4:14" x14ac:dyDescent="0.2">
      <c r="D39" s="289" t="s">
        <v>233</v>
      </c>
      <c r="E39" s="31">
        <f>'TODOS LOS AÑOS'!AE85</f>
        <v>10714829</v>
      </c>
      <c r="F39" s="31">
        <f>'TODOS LOS AÑOS'!AF85</f>
        <v>592316</v>
      </c>
      <c r="G39" s="32">
        <f t="shared" si="0"/>
        <v>11307145</v>
      </c>
      <c r="H39" s="42">
        <f t="shared" si="1"/>
        <v>0.94761577745752801</v>
      </c>
      <c r="I39" s="42">
        <f t="shared" si="2"/>
        <v>5.2384222542472041E-2</v>
      </c>
    </row>
    <row r="40" spans="4:14" x14ac:dyDescent="0.2">
      <c r="D40" s="289" t="s">
        <v>299</v>
      </c>
      <c r="E40" s="31">
        <f>+'TODOS LOS AÑOS'!AM85</f>
        <v>13397743</v>
      </c>
      <c r="F40" s="31">
        <f>+'TODOS LOS AÑOS'!AN85</f>
        <v>719268</v>
      </c>
      <c r="G40" s="32">
        <f t="shared" si="0"/>
        <v>14117011</v>
      </c>
      <c r="H40" s="42">
        <f t="shared" si="1"/>
        <v>0.94904955447013539</v>
      </c>
      <c r="I40" s="42">
        <f t="shared" si="2"/>
        <v>5.0950445529864642E-2</v>
      </c>
    </row>
    <row r="41" spans="4:14" x14ac:dyDescent="0.2">
      <c r="D41" s="289" t="s">
        <v>334</v>
      </c>
      <c r="E41" s="31">
        <f>'TODOS LOS AÑOS'!AU85</f>
        <v>16175703</v>
      </c>
      <c r="F41" s="31">
        <f>'TODOS LOS AÑOS'!AV85</f>
        <v>841055</v>
      </c>
      <c r="G41" s="32">
        <f t="shared" si="0"/>
        <v>17016758</v>
      </c>
      <c r="H41" s="42">
        <f t="shared" si="1"/>
        <v>0.95057489799173267</v>
      </c>
      <c r="I41" s="42">
        <f t="shared" si="2"/>
        <v>4.9425102008267378E-2</v>
      </c>
    </row>
    <row r="42" spans="4:14" x14ac:dyDescent="0.2">
      <c r="D42" s="287" t="s">
        <v>99</v>
      </c>
      <c r="E42" s="32">
        <f>SUM(E38:E39)</f>
        <v>19445690</v>
      </c>
      <c r="F42" s="32">
        <f>SUM(F38:F39)</f>
        <v>1059822</v>
      </c>
      <c r="G42" s="32">
        <f t="shared" si="0"/>
        <v>20505512</v>
      </c>
      <c r="H42" s="42">
        <f t="shared" si="1"/>
        <v>0.94831526274496336</v>
      </c>
      <c r="I42" s="42">
        <f t="shared" si="2"/>
        <v>5.1684737255036597E-2</v>
      </c>
    </row>
    <row r="44" spans="4:14" x14ac:dyDescent="0.2">
      <c r="E44" s="290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M13" sqref="M13:N13"/>
    </sheetView>
  </sheetViews>
  <sheetFormatPr baseColWidth="10" defaultColWidth="11.42578125" defaultRowHeight="12.75" x14ac:dyDescent="0.2"/>
  <cols>
    <col min="1" max="3" width="11.42578125" style="30"/>
    <col min="4" max="4" width="13.85546875" style="30" bestFit="1" customWidth="1"/>
    <col min="5" max="5" width="11.5703125" style="30" bestFit="1" customWidth="1"/>
    <col min="6" max="6" width="18.28515625" style="30" customWidth="1"/>
    <col min="7" max="16384" width="11.42578125" style="30"/>
  </cols>
  <sheetData>
    <row r="12" spans="13:14" ht="15.75" thickBot="1" x14ac:dyDescent="0.25">
      <c r="M12" s="307"/>
      <c r="N12" s="307"/>
    </row>
    <row r="13" spans="13:14" ht="15.75" thickBot="1" x14ac:dyDescent="0.25">
      <c r="M13" s="449" t="s">
        <v>67</v>
      </c>
      <c r="N13" s="450"/>
    </row>
    <row r="14" spans="13:14" ht="15" x14ac:dyDescent="0.2">
      <c r="M14" s="307"/>
      <c r="N14" s="307"/>
    </row>
    <row r="29" spans="13:14" x14ac:dyDescent="0.2">
      <c r="M29" s="120"/>
      <c r="N29" s="120"/>
    </row>
    <row r="30" spans="13:14" x14ac:dyDescent="0.2">
      <c r="M30" s="120"/>
      <c r="N30" s="120"/>
    </row>
    <row r="31" spans="13:14" ht="15" x14ac:dyDescent="0.2">
      <c r="M31" s="394"/>
      <c r="N31" s="394"/>
    </row>
    <row r="32" spans="13:14" x14ac:dyDescent="0.2">
      <c r="M32" s="120"/>
      <c r="N32" s="120"/>
    </row>
    <row r="38" spans="3:9" x14ac:dyDescent="0.2">
      <c r="C38" s="451" t="s">
        <v>409</v>
      </c>
      <c r="D38" s="452"/>
      <c r="E38" s="452"/>
      <c r="F38" s="453"/>
    </row>
    <row r="39" spans="3:9" x14ac:dyDescent="0.2">
      <c r="C39" s="287"/>
      <c r="D39" s="288" t="s">
        <v>194</v>
      </c>
      <c r="E39" s="288" t="s">
        <v>217</v>
      </c>
      <c r="F39" s="288" t="s">
        <v>218</v>
      </c>
      <c r="G39" s="291"/>
      <c r="H39" s="291"/>
      <c r="I39" s="291"/>
    </row>
    <row r="40" spans="3:9" x14ac:dyDescent="0.2">
      <c r="C40" s="287" t="s">
        <v>216</v>
      </c>
      <c r="D40" s="31">
        <f>SUMIF(TIPATE,$C40,DATFON)</f>
        <v>18831672</v>
      </c>
      <c r="E40" s="31">
        <f>SUMIF(TIPATE,$C40,DATISA)</f>
        <v>1074019</v>
      </c>
      <c r="F40" s="31">
        <f>E40+D40</f>
        <v>19905691</v>
      </c>
    </row>
    <row r="41" spans="3:9" x14ac:dyDescent="0.2">
      <c r="C41" s="287" t="s">
        <v>214</v>
      </c>
      <c r="D41" s="31">
        <f>SUMIF(TIPATE,$C41,DATFON)</f>
        <v>2971305</v>
      </c>
      <c r="E41" s="31">
        <f>SUMIF(TIPATE,$C41,DATISA)</f>
        <v>150007</v>
      </c>
      <c r="F41" s="31">
        <f>E41+D41</f>
        <v>3121312</v>
      </c>
    </row>
    <row r="42" spans="3:9" x14ac:dyDescent="0.2">
      <c r="C42" s="287" t="s">
        <v>215</v>
      </c>
      <c r="D42" s="31">
        <f>SUMIF(TIPATE,$C42,DATFON)</f>
        <v>4208508</v>
      </c>
      <c r="E42" s="31">
        <f>SUMIF(TIPATE,$C42,DATISA)</f>
        <v>269815</v>
      </c>
      <c r="F42" s="31">
        <f>E42+D42</f>
        <v>4478323</v>
      </c>
    </row>
    <row r="43" spans="3:9" x14ac:dyDescent="0.2">
      <c r="C43" s="292" t="s">
        <v>99</v>
      </c>
      <c r="D43" s="32">
        <f>SUM(D40:D42)</f>
        <v>26011485</v>
      </c>
      <c r="E43" s="32">
        <f>SUM(E40:E42)</f>
        <v>1493841</v>
      </c>
      <c r="F43" s="32">
        <f>SUM(F40:F42)</f>
        <v>27505326</v>
      </c>
    </row>
    <row r="44" spans="3:9" x14ac:dyDescent="0.2">
      <c r="C44" s="287" t="s">
        <v>216</v>
      </c>
      <c r="D44" s="42">
        <f>+D40/D$43</f>
        <v>0.72397527476804957</v>
      </c>
      <c r="E44" s="42">
        <f>+E40/E$43</f>
        <v>0.7189647358721577</v>
      </c>
      <c r="F44" s="42">
        <f>+F40/F$43</f>
        <v>0.72370314752859133</v>
      </c>
    </row>
    <row r="45" spans="3:9" x14ac:dyDescent="0.2">
      <c r="C45" s="287" t="s">
        <v>214</v>
      </c>
      <c r="D45" s="42">
        <f t="shared" ref="D45:F46" si="0">+D41/D$43</f>
        <v>0.11423050241076202</v>
      </c>
      <c r="E45" s="42">
        <f t="shared" si="0"/>
        <v>0.10041697878154368</v>
      </c>
      <c r="F45" s="42">
        <f t="shared" si="0"/>
        <v>0.11348027651081104</v>
      </c>
    </row>
    <row r="46" spans="3:9" x14ac:dyDescent="0.2">
      <c r="C46" s="287" t="s">
        <v>215</v>
      </c>
      <c r="D46" s="42">
        <f t="shared" si="0"/>
        <v>0.16179422282118841</v>
      </c>
      <c r="E46" s="42">
        <f t="shared" si="0"/>
        <v>0.18061828534629856</v>
      </c>
      <c r="F46" s="42">
        <f t="shared" si="0"/>
        <v>0.16281657596059759</v>
      </c>
    </row>
    <row r="47" spans="3:9" x14ac:dyDescent="0.2">
      <c r="C47" s="287"/>
      <c r="D47" s="293">
        <v>1</v>
      </c>
      <c r="E47" s="293">
        <v>0.99999999999999989</v>
      </c>
      <c r="F47" s="293">
        <v>1</v>
      </c>
    </row>
    <row r="48" spans="3:9" x14ac:dyDescent="0.2">
      <c r="C48" s="331" t="s">
        <v>352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50"/>
  <sheetViews>
    <sheetView showGridLines="0" workbookViewId="0">
      <selection activeCell="L12" sqref="L12:M12"/>
    </sheetView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3" x14ac:dyDescent="0.2">
      <c r="K9" s="30"/>
      <c r="L9" s="30"/>
    </row>
    <row r="10" spans="11:13" x14ac:dyDescent="0.2">
      <c r="K10" s="30"/>
      <c r="L10" s="30"/>
    </row>
    <row r="11" spans="11:13" ht="13.5" thickBot="1" x14ac:dyDescent="0.25">
      <c r="L11" s="30"/>
      <c r="M11" s="30"/>
    </row>
    <row r="12" spans="11:13" ht="13.5" thickBot="1" x14ac:dyDescent="0.25">
      <c r="L12" s="380" t="s">
        <v>67</v>
      </c>
      <c r="M12" s="381"/>
    </row>
    <row r="13" spans="11:13" x14ac:dyDescent="0.2">
      <c r="L13" s="30"/>
      <c r="M13" s="30"/>
    </row>
    <row r="14" spans="11:13" x14ac:dyDescent="0.2">
      <c r="K14" s="30"/>
      <c r="L14" s="30"/>
    </row>
    <row r="15" spans="11:13" x14ac:dyDescent="0.2">
      <c r="K15" s="30"/>
      <c r="L15" s="30"/>
    </row>
    <row r="36" spans="1:13" x14ac:dyDescent="0.2">
      <c r="A36" s="313" t="s">
        <v>305</v>
      </c>
      <c r="B36" s="313" t="s">
        <v>306</v>
      </c>
      <c r="C36" s="319"/>
      <c r="D36" s="319" t="s">
        <v>307</v>
      </c>
      <c r="E36" s="319" t="s">
        <v>308</v>
      </c>
      <c r="F36" s="319" t="s">
        <v>309</v>
      </c>
      <c r="G36" s="319" t="s">
        <v>310</v>
      </c>
      <c r="H36" s="319" t="s">
        <v>311</v>
      </c>
      <c r="I36" s="319" t="s">
        <v>312</v>
      </c>
      <c r="J36" s="319" t="s">
        <v>313</v>
      </c>
      <c r="K36" s="319" t="s">
        <v>346</v>
      </c>
      <c r="L36" s="319" t="s">
        <v>378</v>
      </c>
      <c r="M36" s="319" t="s">
        <v>387</v>
      </c>
    </row>
    <row r="37" spans="1:13" x14ac:dyDescent="0.2">
      <c r="A37" s="313">
        <v>1</v>
      </c>
      <c r="B37" s="313">
        <v>25</v>
      </c>
      <c r="C37" s="314" t="s">
        <v>314</v>
      </c>
      <c r="D37" s="280">
        <f>SUMIFS(FON_JUN_2006,IND_PRO_SAL,"&gt;="&amp;$A37,IND_PRO_SAL,"&lt;="&amp;$B37)+SUMIFS(ISA_JUN_2006,IND_PRO_SAL,"&gt;="&amp;$A37,IND_PRO_SAL,"&lt;="&amp;$B37)</f>
        <v>2021849</v>
      </c>
      <c r="E37" s="280">
        <f>SUMIFS(FON_JUN_2007,IND_PRO_SAL,"&gt;="&amp;$A37,IND_PRO_SAL,"&lt;="&amp;$B37)+SUMIFS(ISA_JUN_2007,IND_PRO_SAL,"&gt;="&amp;$A37,IND_PRO_SAL,"&lt;="&amp;$B37)</f>
        <v>3011151</v>
      </c>
      <c r="F37" s="280">
        <f>SUMIFS(FON_JUN_2008,IND_PRO_SAL,"&gt;="&amp;$A37,IND_PRO_SAL,"&lt;="&amp;$B37)+SUMIFS(ISA_JUN_2008,IND_PRO_SAL,"&gt;="&amp;$A37,IND_PRO_SAL,"&lt;="&amp;$B37)</f>
        <v>3936841</v>
      </c>
      <c r="G37" s="280">
        <f>SUMIFS(FON_JUN_2009,IND_PRO_SAL,"&gt;="&amp;$A37,IND_PRO_SAL,"&lt;="&amp;$B37)+SUMIFS(ISA_JUN_2009,IND_PRO_SAL,"&gt;="&amp;$A37,IND_PRO_SAL,"&lt;="&amp;$B37)</f>
        <v>4977610</v>
      </c>
      <c r="H37" s="280">
        <f>SUMIFS(FON_JUN_2010,IND_PRO_SAL,"&gt;="&amp;$A37,IND_PRO_SAL,"&lt;="&amp;$B37)+SUMIFS(ISA_JUN_2010,IND_PRO_SAL,"&gt;="&amp;$A37,IND_PRO_SAL,"&lt;="&amp;$B37)</f>
        <v>5912303</v>
      </c>
      <c r="I37" s="280">
        <f>SUMIFS(FON_JUN_2011,IND_PRO_SAL,"&gt;="&amp;$A37,IND_PRO_SAL,"&lt;="&amp;$B37)+SUMIFS(ISA_JUN_2011,IND_PRO_SAL,"&gt;="&amp;$A37,IND_PRO_SAL,"&lt;="&amp;$B37)</f>
        <v>7140561</v>
      </c>
      <c r="J37" s="280">
        <f>SUMIFS(FON_JUN_2012,IND_PRO_SAL,"&gt;="&amp;$A37,IND_PRO_SAL,"&lt;="&amp;$B37)+SUMIFS(ISA_JUN_2012,IND_PRO_SAL,"&gt;="&amp;$A37,IND_PRO_SAL,"&lt;="&amp;$B37)</f>
        <v>8556147</v>
      </c>
      <c r="K37" s="280">
        <f>SUMIFS(FON_JUN_2013,IND_PRO_SAL,"&gt;="&amp;$A37,IND_PRO_SAL,"&lt;="&amp;$B37)+SUMIFS(ISA_JUN_2013,IND_PRO_SAL,"&gt;="&amp;$A37,IND_PRO_SAL,"&lt;="&amp;$B37)</f>
        <v>10040518</v>
      </c>
      <c r="L37" s="280">
        <f>SUMIFS(FON_JUN_2014,IND_PRO_SAL,"&gt;="&amp;$A37,IND_PRO_SAL,"&lt;="&amp;$B37)+SUMIFS(ISA_JUN_2014,IND_PRO_SAL,"&gt;="&amp;$A37,IND_PRO_SAL,"&lt;="&amp;$B37)</f>
        <v>11691229</v>
      </c>
      <c r="M37" s="280">
        <f>SUMIFS(FON_JUN_2015,IND_PRO_SAL,"&gt;="&amp;$A37,IND_PRO_SAL,"&lt;="&amp;$B37)+SUMIFS(ISA_JUN_2015,IND_PRO_SAL,"&gt;="&amp;$A37,IND_PRO_SAL,"&lt;="&amp;$B37)</f>
        <v>13390979</v>
      </c>
    </row>
    <row r="38" spans="1:13" x14ac:dyDescent="0.2">
      <c r="A38" s="313">
        <v>26</v>
      </c>
      <c r="B38" s="313">
        <v>40</v>
      </c>
      <c r="C38" s="314" t="s">
        <v>315</v>
      </c>
      <c r="D38" s="280"/>
      <c r="E38" s="280">
        <f>SUMIFS(FON_JUN_2007,IND_PRO_SAL,"&gt;="&amp;$A38,IND_PRO_SAL,"&lt;="&amp;$B38)+SUMIFS(ISA_JUN_2007,IND_PRO_SAL,"&gt;="&amp;$A38,IND_PRO_SAL,"&lt;="&amp;$B38)</f>
        <v>546165</v>
      </c>
      <c r="F38" s="280">
        <f>SUMIFS(FON_JUN_2008,IND_PRO_SAL,"&gt;="&amp;$A38,IND_PRO_SAL,"&lt;="&amp;$B38)+SUMIFS(ISA_JUN_2008,IND_PRO_SAL,"&gt;="&amp;$A38,IND_PRO_SAL,"&lt;="&amp;$B38)</f>
        <v>1032298</v>
      </c>
      <c r="G38" s="280">
        <f>SUMIFS(FON_JUN_2009,IND_PRO_SAL,"&gt;="&amp;$A38,IND_PRO_SAL,"&lt;="&amp;$B38)+SUMIFS(ISA_JUN_2009,IND_PRO_SAL,"&gt;="&amp;$A38,IND_PRO_SAL,"&lt;="&amp;$B38)</f>
        <v>1545665</v>
      </c>
      <c r="H38" s="280">
        <f>SUMIFS(FON_JUN_2010,IND_PRO_SAL,"&gt;="&amp;$A38,IND_PRO_SAL,"&lt;="&amp;$B38)+SUMIFS(ISA_JUN_2010,IND_PRO_SAL,"&gt;="&amp;$A38,IND_PRO_SAL,"&lt;="&amp;$B38)</f>
        <v>1990695</v>
      </c>
      <c r="I38" s="280">
        <f>SUMIFS(FON_JUN_2011,IND_PRO_SAL,"&gt;="&amp;$A38,IND_PRO_SAL,"&lt;="&amp;$B38)+SUMIFS(ISA_JUN_2011,IND_PRO_SAL,"&gt;="&amp;$A38,IND_PRO_SAL,"&lt;="&amp;$B38)</f>
        <v>2443380</v>
      </c>
      <c r="J38" s="280">
        <f>SUMIFS(FON_JUN_2012,IND_PRO_SAL,"&gt;="&amp;$A38,IND_PRO_SAL,"&lt;="&amp;$B38)+SUMIFS(ISA_JUN_2012,IND_PRO_SAL,"&gt;="&amp;$A38,IND_PRO_SAL,"&lt;="&amp;$B38)</f>
        <v>2924659</v>
      </c>
      <c r="K38" s="280">
        <f>SUMIFS(FON_JUN_2013,IND_PRO_SAL,"&gt;="&amp;$A38,IND_PRO_SAL,"&lt;="&amp;$B38)+SUMIFS(ISA_JUN_2013,IND_PRO_SAL,"&gt;="&amp;$A38,IND_PRO_SAL,"&lt;="&amp;$B38)</f>
        <v>3391239</v>
      </c>
      <c r="L38" s="280">
        <f>SUMIFS(FON_JUN_2014,IND_PRO_SAL,"&gt;="&amp;$A38,IND_PRO_SAL,"&lt;="&amp;$B38)+SUMIFS(ISA_JUN_2014,IND_PRO_SAL,"&gt;="&amp;$A38,IND_PRO_SAL,"&lt;="&amp;$B38)</f>
        <v>3865484</v>
      </c>
      <c r="M38" s="280">
        <f>SUMIFS(FON_JUN_2015,IND_PRO_SAL,"&gt;="&amp;$A38,IND_PRO_SAL,"&lt;="&amp;$B38)+SUMIFS(ISA_JUN_2015,IND_PRO_SAL,"&gt;="&amp;$A38,IND_PRO_SAL,"&lt;="&amp;$B38)</f>
        <v>4367807</v>
      </c>
    </row>
    <row r="39" spans="1:13" x14ac:dyDescent="0.2">
      <c r="A39" s="313">
        <v>41</v>
      </c>
      <c r="B39" s="313">
        <v>56</v>
      </c>
      <c r="C39" s="270" t="s">
        <v>316</v>
      </c>
      <c r="D39" s="280"/>
      <c r="E39" s="280"/>
      <c r="F39" s="280">
        <f>SUMIFS(FON_JUN_2008,IND_PRO_SAL,"&gt;="&amp;$A39,IND_PRO_SAL,"&lt;="&amp;$B39)+SUMIFS(ISA_JUN_2008,IND_PRO_SAL,"&gt;="&amp;$A39,IND_PRO_SAL,"&lt;="&amp;$B39)</f>
        <v>728976</v>
      </c>
      <c r="G39" s="280">
        <f>SUMIFS(FON_JUN_2009,IND_PRO_SAL,"&gt;="&amp;$A39,IND_PRO_SAL,"&lt;="&amp;$B39)+SUMIFS(ISA_JUN_2009,IND_PRO_SAL,"&gt;="&amp;$A39,IND_PRO_SAL,"&lt;="&amp;$B39)</f>
        <v>1468544</v>
      </c>
      <c r="H39" s="280">
        <f>SUMIFS(FON_JUN_2010,IND_PRO_SAL,"&gt;="&amp;$A39,IND_PRO_SAL,"&lt;="&amp;$B39)+SUMIFS(ISA_JUN_2010,IND_PRO_SAL,"&gt;="&amp;$A39,IND_PRO_SAL,"&lt;="&amp;$B39)</f>
        <v>2150062</v>
      </c>
      <c r="I39" s="280">
        <f>SUMIFS(FON_JUN_2011,IND_PRO_SAL,"&gt;="&amp;$A39,IND_PRO_SAL,"&lt;="&amp;$B39)+SUMIFS(ISA_JUN_2011,IND_PRO_SAL,"&gt;="&amp;$A39,IND_PRO_SAL,"&lt;="&amp;$B39)</f>
        <v>2855274</v>
      </c>
      <c r="J39" s="280">
        <f>SUMIFS(FON_JUN_2012,IND_PRO_SAL,"&gt;="&amp;$A39,IND_PRO_SAL,"&lt;="&amp;$B39)+SUMIFS(ISA_JUN_2012,IND_PRO_SAL,"&gt;="&amp;$A39,IND_PRO_SAL,"&lt;="&amp;$B39)</f>
        <v>3523325</v>
      </c>
      <c r="K39" s="280">
        <f>SUMIFS(FON_JUN_2013,IND_PRO_SAL,"&gt;="&amp;$A39,IND_PRO_SAL,"&lt;="&amp;$B39)+SUMIFS(ISA_JUN_2013,IND_PRO_SAL,"&gt;="&amp;$A39,IND_PRO_SAL,"&lt;="&amp;$B39)</f>
        <v>4157490</v>
      </c>
      <c r="L39" s="280">
        <f>SUMIFS(FON_JUN_2014,IND_PRO_SAL,"&gt;="&amp;$A39,IND_PRO_SAL,"&lt;="&amp;$B39)+SUMIFS(ISA_JUN_2014,IND_PRO_SAL,"&gt;="&amp;$A39,IND_PRO_SAL,"&lt;="&amp;$B39)</f>
        <v>4759575</v>
      </c>
      <c r="M39" s="280">
        <f>SUMIFS(FON_JUN_2015,IND_PRO_SAL,"&gt;="&amp;$A39,IND_PRO_SAL,"&lt;="&amp;$B39)+SUMIFS(ISA_JUN_2015,IND_PRO_SAL,"&gt;="&amp;$A39,IND_PRO_SAL,"&lt;="&amp;$B39)</f>
        <v>5342197</v>
      </c>
    </row>
    <row r="40" spans="1:13" x14ac:dyDescent="0.2">
      <c r="A40" s="313">
        <v>57</v>
      </c>
      <c r="B40" s="313">
        <v>69</v>
      </c>
      <c r="C40" s="314" t="s">
        <v>317</v>
      </c>
      <c r="D40" s="280"/>
      <c r="E40" s="280"/>
      <c r="F40" s="280"/>
      <c r="G40" s="280"/>
      <c r="H40" s="280"/>
      <c r="I40" s="280">
        <f>SUMIFS(FON_JUN_2011,IND_PRO_SAL,"&gt;="&amp;$A40,IND_PRO_SAL,"&lt;="&amp;$B40)+SUMIFS(ISA_JUN_2011,IND_PRO_SAL,"&gt;="&amp;$A40,IND_PRO_SAL,"&lt;="&amp;$B40)</f>
        <v>267351</v>
      </c>
      <c r="J40" s="280">
        <f>SUMIFS(FON_JUN_2012,IND_PRO_SAL,"&gt;="&amp;$A40,IND_PRO_SAL,"&lt;="&amp;$B40)+SUMIFS(ISA_JUN_2012,IND_PRO_SAL,"&gt;="&amp;$A40,IND_PRO_SAL,"&lt;="&amp;$B40)</f>
        <v>573849</v>
      </c>
      <c r="K40" s="280">
        <f>SUMIFS(FON_JUN_2013,IND_PRO_SAL,"&gt;="&amp;$A40,IND_PRO_SAL,"&lt;="&amp;$B40)+SUMIFS(ISA_JUN_2013,IND_PRO_SAL,"&gt;="&amp;$A40,IND_PRO_SAL,"&lt;="&amp;$B40)</f>
        <v>916856</v>
      </c>
      <c r="L40" s="280">
        <f>SUMIFS(FON_JUN_2014,IND_PRO_SAL,"&gt;="&amp;$A40,IND_PRO_SAL,"&lt;="&amp;$B40)+SUMIFS(ISA_JUN_2014,IND_PRO_SAL,"&gt;="&amp;$A40,IND_PRO_SAL,"&lt;="&amp;$B40)</f>
        <v>1265669</v>
      </c>
      <c r="M40" s="280">
        <f>SUMIFS(FON_JUN_2015,IND_PRO_SAL,"&gt;="&amp;$A40,IND_PRO_SAL,"&lt;="&amp;$B40)+SUMIFS(ISA_JUN_2015,IND_PRO_SAL,"&gt;="&amp;$A40,IND_PRO_SAL,"&lt;="&amp;$B40)</f>
        <v>1618984</v>
      </c>
    </row>
    <row r="41" spans="1:13" x14ac:dyDescent="0.2">
      <c r="A41" s="313">
        <v>70</v>
      </c>
      <c r="B41" s="313">
        <v>80</v>
      </c>
      <c r="C41" s="314" t="s">
        <v>377</v>
      </c>
      <c r="D41" s="280"/>
      <c r="E41" s="280"/>
      <c r="F41" s="280"/>
      <c r="G41" s="280"/>
      <c r="H41" s="280"/>
      <c r="I41" s="280"/>
      <c r="J41" s="280"/>
      <c r="K41" s="280"/>
      <c r="L41" s="280">
        <f>SUMIFS(FON_JUN_2014,IND_PRO_SAL,"&gt;="&amp;$A41,IND_PRO_SAL,"&lt;="&amp;$B41)+SUMIFS(ISA_JUN_2014,IND_PRO_SAL,"&gt;="&amp;$A41,IND_PRO_SAL,"&lt;="&amp;$B41)</f>
        <v>220238</v>
      </c>
      <c r="M41" s="280">
        <f>SUMIFS(FON_JUN_2015,IND_PRO_SAL,"&gt;="&amp;$A41,IND_PRO_SAL,"&lt;="&amp;$B41)+SUMIFS(ISA_JUN_2015,IND_PRO_SAL,"&gt;="&amp;$A41,IND_PRO_SAL,"&lt;="&amp;$B41)</f>
        <v>367587</v>
      </c>
    </row>
    <row r="42" spans="1:13" x14ac:dyDescent="0.2">
      <c r="C42" s="315" t="s">
        <v>99</v>
      </c>
      <c r="D42" s="317">
        <f>SUM(D37:D41)</f>
        <v>2021849</v>
      </c>
      <c r="E42" s="317">
        <f t="shared" ref="E42:J42" si="0">SUM(E37:E41)</f>
        <v>3557316</v>
      </c>
      <c r="F42" s="317">
        <f t="shared" si="0"/>
        <v>5698115</v>
      </c>
      <c r="G42" s="317">
        <f t="shared" si="0"/>
        <v>7991819</v>
      </c>
      <c r="H42" s="317">
        <f t="shared" si="0"/>
        <v>10053060</v>
      </c>
      <c r="I42" s="317">
        <f t="shared" si="0"/>
        <v>12706566</v>
      </c>
      <c r="J42" s="317">
        <f t="shared" si="0"/>
        <v>15577980</v>
      </c>
      <c r="K42" s="317">
        <f>SUM(K37:K41)</f>
        <v>18506103</v>
      </c>
      <c r="L42" s="317">
        <f>SUM(L37:L41)</f>
        <v>21802195</v>
      </c>
      <c r="M42" s="317">
        <f>SUM(M37:M41)</f>
        <v>25087554</v>
      </c>
    </row>
    <row r="43" spans="1:13" x14ac:dyDescent="0.2">
      <c r="C43" s="319"/>
      <c r="D43" s="319" t="s">
        <v>307</v>
      </c>
      <c r="E43" s="319" t="s">
        <v>308</v>
      </c>
      <c r="F43" s="319" t="s">
        <v>309</v>
      </c>
      <c r="G43" s="319" t="s">
        <v>310</v>
      </c>
      <c r="H43" s="319" t="s">
        <v>311</v>
      </c>
      <c r="I43" s="319" t="s">
        <v>312</v>
      </c>
      <c r="J43" s="319" t="s">
        <v>313</v>
      </c>
      <c r="K43" s="319" t="s">
        <v>346</v>
      </c>
      <c r="L43" s="319" t="s">
        <v>378</v>
      </c>
      <c r="M43" s="319" t="s">
        <v>387</v>
      </c>
    </row>
    <row r="44" spans="1:13" x14ac:dyDescent="0.2">
      <c r="C44" s="314" t="s">
        <v>314</v>
      </c>
      <c r="D44" s="318">
        <f>D37/D$42</f>
        <v>1</v>
      </c>
      <c r="E44" s="318">
        <f t="shared" ref="E44:J44" si="1">E37/E$42</f>
        <v>0.84646711172130895</v>
      </c>
      <c r="F44" s="318">
        <f t="shared" si="1"/>
        <v>0.69090234226581948</v>
      </c>
      <c r="G44" s="318">
        <f t="shared" si="1"/>
        <v>0.62283817989371382</v>
      </c>
      <c r="H44" s="318">
        <f t="shared" si="1"/>
        <v>0.58810978945714043</v>
      </c>
      <c r="I44" s="318">
        <f t="shared" si="1"/>
        <v>0.56195836074042349</v>
      </c>
      <c r="J44" s="318">
        <f t="shared" si="1"/>
        <v>0.54924624373635089</v>
      </c>
      <c r="K44" s="318">
        <f t="shared" ref="K44:M45" si="2">K37/K$42</f>
        <v>0.54255171928957702</v>
      </c>
      <c r="L44" s="318">
        <f t="shared" si="2"/>
        <v>0.5362409151922547</v>
      </c>
      <c r="M44" s="318">
        <f t="shared" si="2"/>
        <v>0.53376981271271007</v>
      </c>
    </row>
    <row r="45" spans="1:13" x14ac:dyDescent="0.2">
      <c r="C45" s="314" t="s">
        <v>315</v>
      </c>
      <c r="D45" s="318"/>
      <c r="E45" s="318">
        <f t="shared" ref="E45:J45" si="3">E38/E$42</f>
        <v>0.15353288827869102</v>
      </c>
      <c r="F45" s="318">
        <f t="shared" si="3"/>
        <v>0.18116482380576734</v>
      </c>
      <c r="G45" s="318">
        <f t="shared" si="3"/>
        <v>0.19340590671535479</v>
      </c>
      <c r="H45" s="318">
        <f t="shared" si="3"/>
        <v>0.19801881218255935</v>
      </c>
      <c r="I45" s="318">
        <f t="shared" si="3"/>
        <v>0.19229270913951102</v>
      </c>
      <c r="J45" s="318">
        <f t="shared" si="3"/>
        <v>0.18774314769950917</v>
      </c>
      <c r="K45" s="318">
        <f t="shared" si="2"/>
        <v>0.18324976360501183</v>
      </c>
      <c r="L45" s="318">
        <f t="shared" si="2"/>
        <v>0.17729792802972361</v>
      </c>
      <c r="M45" s="318">
        <f t="shared" si="2"/>
        <v>0.17410254503089459</v>
      </c>
    </row>
    <row r="46" spans="1:13" x14ac:dyDescent="0.2">
      <c r="C46" s="270" t="s">
        <v>316</v>
      </c>
      <c r="D46" s="318"/>
      <c r="E46" s="318"/>
      <c r="F46" s="318">
        <f t="shared" ref="F46:K46" si="4">F39/F$42</f>
        <v>0.12793283392841318</v>
      </c>
      <c r="G46" s="318">
        <f t="shared" si="4"/>
        <v>0.18375591339093139</v>
      </c>
      <c r="H46" s="318">
        <f t="shared" si="4"/>
        <v>0.21387139836030025</v>
      </c>
      <c r="I46" s="318">
        <f t="shared" si="4"/>
        <v>0.22470854832060841</v>
      </c>
      <c r="J46" s="318">
        <f t="shared" si="4"/>
        <v>0.22617341914677</v>
      </c>
      <c r="K46" s="318">
        <f t="shared" si="4"/>
        <v>0.22465507730071535</v>
      </c>
      <c r="L46" s="318">
        <f t="shared" ref="L46:M46" si="5">L39/L$42</f>
        <v>0.21830714751427552</v>
      </c>
      <c r="M46" s="318">
        <f t="shared" si="5"/>
        <v>0.21294212261585965</v>
      </c>
    </row>
    <row r="47" spans="1:13" x14ac:dyDescent="0.2">
      <c r="C47" s="314" t="s">
        <v>317</v>
      </c>
      <c r="D47" s="318"/>
      <c r="E47" s="318"/>
      <c r="F47" s="318"/>
      <c r="G47" s="318"/>
      <c r="H47" s="318"/>
      <c r="I47" s="318">
        <f>I40/I$42</f>
        <v>2.1040381799457067E-2</v>
      </c>
      <c r="J47" s="318">
        <f>J40/J$42</f>
        <v>3.6837189417369902E-2</v>
      </c>
      <c r="K47" s="318">
        <f>K40/K$42</f>
        <v>4.9543439804695784E-2</v>
      </c>
      <c r="L47" s="318">
        <f>L40/L$42</f>
        <v>5.8052365828303067E-2</v>
      </c>
      <c r="M47" s="318">
        <f>M40/M$42</f>
        <v>6.4533353869412696E-2</v>
      </c>
    </row>
    <row r="48" spans="1:13" x14ac:dyDescent="0.2">
      <c r="C48" s="314" t="s">
        <v>377</v>
      </c>
      <c r="D48" s="318"/>
      <c r="E48" s="318"/>
      <c r="F48" s="318"/>
      <c r="G48" s="318"/>
      <c r="H48" s="318"/>
      <c r="I48" s="318"/>
      <c r="J48" s="318"/>
      <c r="K48" s="318"/>
      <c r="L48" s="318">
        <f>L41/L$42</f>
        <v>1.0101643435443083E-2</v>
      </c>
      <c r="M48" s="318">
        <f>M41/M$42</f>
        <v>1.4652165771123004E-2</v>
      </c>
    </row>
    <row r="49" spans="3:13" x14ac:dyDescent="0.2">
      <c r="C49" s="315" t="s">
        <v>99</v>
      </c>
      <c r="D49" s="316">
        <f t="shared" ref="D49:K49" si="6">D42/D$42</f>
        <v>1</v>
      </c>
      <c r="E49" s="316">
        <f t="shared" si="6"/>
        <v>1</v>
      </c>
      <c r="F49" s="316">
        <f t="shared" si="6"/>
        <v>1</v>
      </c>
      <c r="G49" s="316">
        <f t="shared" si="6"/>
        <v>1</v>
      </c>
      <c r="H49" s="316">
        <f t="shared" si="6"/>
        <v>1</v>
      </c>
      <c r="I49" s="316">
        <f t="shared" si="6"/>
        <v>1</v>
      </c>
      <c r="J49" s="316">
        <f t="shared" si="6"/>
        <v>1</v>
      </c>
      <c r="K49" s="316">
        <f t="shared" si="6"/>
        <v>1</v>
      </c>
      <c r="L49" s="316">
        <f>L42/L$42</f>
        <v>1</v>
      </c>
      <c r="M49" s="316">
        <f>M42/M$42</f>
        <v>1</v>
      </c>
    </row>
    <row r="50" spans="3:13" x14ac:dyDescent="0.2">
      <c r="C50" s="331" t="s">
        <v>352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0">
        <f>+'TODOS LOS AÑOS'!C3</f>
        <v>38717</v>
      </c>
      <c r="D1" s="20">
        <f>+'TODOS LOS AÑOS'!D3</f>
        <v>38717</v>
      </c>
      <c r="E1" s="20">
        <f>+'TODOS LOS AÑOS'!E3</f>
        <v>38892</v>
      </c>
      <c r="F1" s="20">
        <f>+'TODOS LOS AÑOS'!F3</f>
        <v>38898</v>
      </c>
      <c r="G1" s="20">
        <f>+'TODOS LOS AÑOS'!G3</f>
        <v>39082</v>
      </c>
      <c r="H1" s="20">
        <f>+'TODOS LOS AÑOS'!H3</f>
        <v>39080</v>
      </c>
      <c r="I1" s="20">
        <f>+'TODOS LOS AÑOS'!I3</f>
        <v>39271</v>
      </c>
      <c r="J1" s="20">
        <f>+'TODOS LOS AÑOS'!J3</f>
        <v>39264</v>
      </c>
      <c r="K1" s="20">
        <f>+'TODOS LOS AÑOS'!K3</f>
        <v>39446</v>
      </c>
      <c r="L1" s="20">
        <f>+'TODOS LOS AÑOS'!L3</f>
        <v>39446</v>
      </c>
      <c r="M1" s="20">
        <f>+'TODOS LOS AÑOS'!M3</f>
        <v>39628</v>
      </c>
      <c r="N1" s="20">
        <f>+'TODOS LOS AÑOS'!N3</f>
        <v>39628</v>
      </c>
      <c r="O1" s="20">
        <f>+'TODOS LOS AÑOS'!O3</f>
        <v>39817</v>
      </c>
      <c r="P1" s="20">
        <f>+'TODOS LOS AÑOS'!P3</f>
        <v>39817</v>
      </c>
      <c r="Q1" s="20">
        <f>+'TODOS LOS AÑOS'!Q3</f>
        <v>39901</v>
      </c>
      <c r="R1" s="20">
        <f>+'TODOS LOS AÑOS'!R3</f>
        <v>39901</v>
      </c>
      <c r="S1" s="20">
        <f>+'TODOS LOS AÑOS'!S3</f>
        <v>39992</v>
      </c>
      <c r="T1" s="20">
        <f>+'TODOS LOS AÑOS'!T3</f>
        <v>39992</v>
      </c>
      <c r="U1" s="20">
        <f>+'TODOS LOS AÑOS'!U3</f>
        <v>40083</v>
      </c>
      <c r="V1" s="20">
        <f>+'TODOS LOS AÑOS'!V3</f>
        <v>40083</v>
      </c>
      <c r="W1" s="20">
        <f>+'TODOS LOS AÑOS'!W3</f>
        <v>40174</v>
      </c>
      <c r="X1" s="20">
        <f>+'TODOS LOS AÑOS'!X3</f>
        <v>40174</v>
      </c>
      <c r="Y1" s="20">
        <f>+'TODOS LOS AÑOS'!Y3</f>
        <v>40265</v>
      </c>
      <c r="Z1" s="20">
        <f>+'TODOS LOS AÑOS'!Z3</f>
        <v>40265</v>
      </c>
      <c r="AA1" s="20">
        <f>+'TODOS LOS AÑOS'!AA3</f>
        <v>40356</v>
      </c>
      <c r="AB1" s="20">
        <f>+'TODOS LOS AÑOS'!AB3</f>
        <v>40357</v>
      </c>
      <c r="AC1" s="20">
        <f>+'TODOS LOS AÑOS'!AC3</f>
        <v>40448</v>
      </c>
      <c r="AD1" s="20">
        <f>+'TODOS LOS AÑOS'!AD3</f>
        <v>40448</v>
      </c>
      <c r="AE1" s="20">
        <f>+'TODOS LOS AÑOS'!AE3</f>
        <v>40545</v>
      </c>
      <c r="AF1" s="20">
        <f>+'TODOS LOS AÑOS'!AF3</f>
        <v>40545</v>
      </c>
      <c r="AG1" s="20">
        <f>+'TODOS LOS AÑOS'!AG3</f>
        <v>40629</v>
      </c>
      <c r="AH1" s="20">
        <f>+'TODOS LOS AÑOS'!AH3</f>
        <v>40629</v>
      </c>
      <c r="AI1" s="20">
        <f>+'TODOS LOS AÑOS'!AI3</f>
        <v>40727</v>
      </c>
      <c r="AJ1" s="20">
        <f>+'TODOS LOS AÑOS'!AJ3</f>
        <v>40727</v>
      </c>
      <c r="AK1" s="20">
        <f>+'TODOS LOS AÑOS'!AK3</f>
        <v>40819</v>
      </c>
      <c r="AL1" s="20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247</v>
      </c>
      <c r="E3" t="s">
        <v>194</v>
      </c>
      <c r="F3" t="s">
        <v>193</v>
      </c>
      <c r="G3" t="s">
        <v>99</v>
      </c>
      <c r="I3" t="s">
        <v>194</v>
      </c>
      <c r="J3" t="s">
        <v>193</v>
      </c>
      <c r="K3" t="s">
        <v>99</v>
      </c>
      <c r="M3" t="s">
        <v>194</v>
      </c>
      <c r="N3" t="s">
        <v>193</v>
      </c>
      <c r="O3" t="s">
        <v>99</v>
      </c>
      <c r="S3" t="s">
        <v>194</v>
      </c>
      <c r="T3" t="s">
        <v>193</v>
      </c>
      <c r="U3" t="s">
        <v>99</v>
      </c>
      <c r="AA3" t="s">
        <v>194</v>
      </c>
      <c r="AB3" t="s">
        <v>193</v>
      </c>
      <c r="AC3" t="s">
        <v>99</v>
      </c>
      <c r="AI3" t="s">
        <v>194</v>
      </c>
      <c r="AJ3" t="s">
        <v>193</v>
      </c>
      <c r="AK3" t="s">
        <v>99</v>
      </c>
      <c r="AL3" s="19"/>
    </row>
    <row r="4" spans="1:42" x14ac:dyDescent="0.2">
      <c r="A4" s="19"/>
      <c r="B4" s="19" t="s">
        <v>241</v>
      </c>
      <c r="C4" s="19"/>
      <c r="D4" s="19"/>
      <c r="E4" s="19">
        <f>+SUMIFS('TODOS LOS AÑOS'!E$4:E$84,'TODOS LOS AÑOS'!$A$4:$A$84,"&gt;="&amp;PorGrpPrSal!$K12,'TODOS LOS AÑOS'!$A$4:$A$84,"&lt;="&amp;PorGrpPrSal!$L12)</f>
        <v>1938014</v>
      </c>
      <c r="F4" s="19">
        <f>+SUMIFS('TODOS LOS AÑOS'!F$4:F$84,'TODOS LOS AÑOS'!$A$4:$A$84,"&gt;="&amp;PorGrpPrSal!$K12,'TODOS LOS AÑOS'!$A$4:$A$84,"&lt;="&amp;PorGrpPrSal!$L12)</f>
        <v>83835</v>
      </c>
      <c r="G4" s="19">
        <f>+F4+E4</f>
        <v>2021849</v>
      </c>
      <c r="H4" s="21">
        <f>+G4/G$8</f>
        <v>1</v>
      </c>
      <c r="I4" s="19">
        <f>+SUMIFS('TODOS LOS AÑOS'!I$4:I$84,'TODOS LOS AÑOS'!$A$4:$A$84,"&gt;="&amp;PorGrpPrSal!$K12,'TODOS LOS AÑOS'!$A$4:$A$84,"&lt;="&amp;PorGrpPrSal!$L12)</f>
        <v>2864768</v>
      </c>
      <c r="J4" s="19">
        <f>+SUMIFS('TODOS LOS AÑOS'!J$4:J$84,'TODOS LOS AÑOS'!$A$4:$A$84,"&gt;="&amp;PorGrpPrSal!$K12,'TODOS LOS AÑOS'!$A$4:$A$84,"&lt;="&amp;PorGrpPrSal!$L12)</f>
        <v>146383</v>
      </c>
      <c r="K4" s="19">
        <f>+J4+I4</f>
        <v>3011151</v>
      </c>
      <c r="L4" s="21">
        <f>+K4/K$8</f>
        <v>0.84646711172130895</v>
      </c>
      <c r="M4" s="19">
        <f>+SUMIFS('TODOS LOS AÑOS'!M$4:M$84,'TODOS LOS AÑOS'!$A$4:$A$84,"&gt;="&amp;PorGrpPrSal!$K12,'TODOS LOS AÑOS'!$A$4:$A$84,"&lt;="&amp;PorGrpPrSal!$L12)</f>
        <v>3739252</v>
      </c>
      <c r="N4" s="19">
        <f>+SUMIFS('TODOS LOS AÑOS'!N$4:N$84,'TODOS LOS AÑOS'!$A$4:$A$84,"&gt;="&amp;PorGrpPrSal!$K12,'TODOS LOS AÑOS'!$A$4:$A$84,"&lt;="&amp;PorGrpPrSal!$L12)</f>
        <v>197589</v>
      </c>
      <c r="O4" s="19">
        <f>+N4+M4</f>
        <v>3936841</v>
      </c>
      <c r="P4" s="21">
        <f>+O4/O$8</f>
        <v>0.69090234226581948</v>
      </c>
      <c r="Q4" s="19"/>
      <c r="R4" s="19"/>
      <c r="S4" s="19">
        <f>+SUMIFS('TODOS LOS AÑOS'!S$4:S$84,'TODOS LOS AÑOS'!$A$4:$A$84,"&gt;="&amp;PorGrpPrSal!$K12,'TODOS LOS AÑOS'!$A$4:$A$84,"&lt;="&amp;PorGrpPrSal!$L12)</f>
        <v>4705546</v>
      </c>
      <c r="T4" s="19">
        <f>+SUMIFS('TODOS LOS AÑOS'!T$4:T$84,'TODOS LOS AÑOS'!$A$4:$A$84,"&gt;="&amp;PorGrpPrSal!$K12,'TODOS LOS AÑOS'!$A$4:$A$84,"&lt;="&amp;PorGrpPrSal!$L12)</f>
        <v>272064</v>
      </c>
      <c r="U4" s="19">
        <f>+T4+S4</f>
        <v>4977610</v>
      </c>
      <c r="V4" s="21">
        <f>+U4/U$8</f>
        <v>0.62283817989371382</v>
      </c>
      <c r="W4" s="19"/>
      <c r="X4" s="19"/>
      <c r="Y4" s="19"/>
      <c r="Z4" s="19"/>
      <c r="AA4" s="19">
        <f>+SUMIFS('TODOS LOS AÑOS'!AA$4:AA$84,'TODOS LOS AÑOS'!$A$4:$A$84,"&gt;="&amp;PorGrpPrSal!$K12,'TODOS LOS AÑOS'!$A$4:$A$84,"&lt;="&amp;PorGrpPrSal!$L12)</f>
        <v>5580004</v>
      </c>
      <c r="AB4" s="19">
        <f>+SUMIFS('TODOS LOS AÑOS'!AB$4:AB$84,'TODOS LOS AÑOS'!$A$4:$A$84,"&gt;="&amp;PorGrpPrSal!$K12,'TODOS LOS AÑOS'!$A$4:$A$84,"&lt;="&amp;PorGrpPrSal!$L12)</f>
        <v>332299</v>
      </c>
      <c r="AC4" s="19">
        <f>+AB4+AA4</f>
        <v>5912303</v>
      </c>
      <c r="AD4" s="21">
        <f>+AC4/AC$8</f>
        <v>0.58810978945714043</v>
      </c>
      <c r="AE4" s="19"/>
      <c r="AF4" s="19"/>
      <c r="AG4" s="19"/>
      <c r="AH4" s="19"/>
      <c r="AI4" s="19">
        <f>+SUMIFS('TODOS LOS AÑOS'!AI$4:AI$84,'TODOS LOS AÑOS'!$A$4:$A$84,"&gt;="&amp;PorGrpPrSal!$K12,'TODOS LOS AÑOS'!$A$4:$A$84,"&lt;="&amp;PorGrpPrSal!$L12)</f>
        <v>6743519</v>
      </c>
      <c r="AJ4" s="19">
        <f>+SUMIFS('TODOS LOS AÑOS'!AJ$4:AJ$84,'TODOS LOS AÑOS'!$A$4:$A$84,"&gt;="&amp;PorGrpPrSal!$K12,'TODOS LOS AÑOS'!$A$4:$A$84,"&lt;="&amp;PorGrpPrSal!$L12)</f>
        <v>397042</v>
      </c>
      <c r="AK4" s="19">
        <f>+AJ4+AI4</f>
        <v>7140561</v>
      </c>
      <c r="AL4" s="21">
        <f>+AK4/AK$8</f>
        <v>0.56195836074042349</v>
      </c>
    </row>
    <row r="5" spans="1:42" ht="22.5" x14ac:dyDescent="0.2">
      <c r="A5" s="13"/>
      <c r="B5" s="13" t="s">
        <v>242</v>
      </c>
      <c r="C5" s="19"/>
      <c r="D5" s="19"/>
      <c r="E5" s="19">
        <f>+SUMIFS('TODOS LOS AÑOS'!E$4:E$84,'TODOS LOS AÑOS'!$A$4:$A$84,"&gt;="&amp;PorGrpPrSal!$K13,'TODOS LOS AÑOS'!$A$4:$A$84,"&lt;="&amp;PorGrpPrSal!$L13)</f>
        <v>0</v>
      </c>
      <c r="F5" s="19">
        <f>+SUMIFS('TODOS LOS AÑOS'!F$4:F$84,'TODOS LOS AÑOS'!$A$4:$A$84,"&gt;="&amp;PorGrpPrSal!$K13,'TODOS LOS AÑOS'!$A$4:$A$84,"&lt;="&amp;PorGrpPrSal!$L13)</f>
        <v>0</v>
      </c>
      <c r="G5" s="19">
        <f>+F5+E5</f>
        <v>0</v>
      </c>
      <c r="H5" s="21"/>
      <c r="I5" s="19">
        <f>+SUMIFS('TODOS LOS AÑOS'!I$4:I$84,'TODOS LOS AÑOS'!$A$4:$A$84,"&gt;="&amp;PorGrpPrSal!$K13,'TODOS LOS AÑOS'!$A$4:$A$84,"&lt;="&amp;PorGrpPrSal!$L13)</f>
        <v>511671</v>
      </c>
      <c r="J5" s="19">
        <f>+SUMIFS('TODOS LOS AÑOS'!J$4:J$84,'TODOS LOS AÑOS'!$A$4:$A$84,"&gt;="&amp;PorGrpPrSal!$K13,'TODOS LOS AÑOS'!$A$4:$A$84,"&lt;="&amp;PorGrpPrSal!$L13)</f>
        <v>34494</v>
      </c>
      <c r="K5" s="19">
        <f>+J5+I5</f>
        <v>546165</v>
      </c>
      <c r="L5" s="21">
        <f>+K5/K$8</f>
        <v>0.15353288827869102</v>
      </c>
      <c r="M5" s="19">
        <f>+SUMIFS('TODOS LOS AÑOS'!M$4:M$84,'TODOS LOS AÑOS'!$A$4:$A$84,"&gt;="&amp;PorGrpPrSal!$K13,'TODOS LOS AÑOS'!$A$4:$A$84,"&lt;="&amp;PorGrpPrSal!$L13)</f>
        <v>968205</v>
      </c>
      <c r="N5" s="19">
        <f>+SUMIFS('TODOS LOS AÑOS'!N$4:N$84,'TODOS LOS AÑOS'!$A$4:$A$84,"&gt;="&amp;PorGrpPrSal!$K13,'TODOS LOS AÑOS'!$A$4:$A$84,"&lt;="&amp;PorGrpPrSal!$L13)</f>
        <v>64093</v>
      </c>
      <c r="O5" s="19">
        <f>+N5+M5</f>
        <v>1032298</v>
      </c>
      <c r="P5" s="21">
        <f>+O5/O$8</f>
        <v>0.18116482380576734</v>
      </c>
      <c r="Q5" s="19"/>
      <c r="R5" s="19"/>
      <c r="S5" s="19">
        <f>+SUMIFS('TODOS LOS AÑOS'!S$4:S$84,'TODOS LOS AÑOS'!$A$4:$A$84,"&gt;="&amp;PorGrpPrSal!$K13,'TODOS LOS AÑOS'!$A$4:$A$84,"&lt;="&amp;PorGrpPrSal!$L13)</f>
        <v>1444145</v>
      </c>
      <c r="T5" s="19">
        <f>+SUMIFS('TODOS LOS AÑOS'!T$4:T$84,'TODOS LOS AÑOS'!$A$4:$A$84,"&gt;="&amp;PorGrpPrSal!$K13,'TODOS LOS AÑOS'!$A$4:$A$84,"&lt;="&amp;PorGrpPrSal!$L13)</f>
        <v>101520</v>
      </c>
      <c r="U5" s="19">
        <f>+T5+S5</f>
        <v>1545665</v>
      </c>
      <c r="V5" s="21">
        <f>+U5/U$8</f>
        <v>0.19340590671535479</v>
      </c>
      <c r="W5" s="19"/>
      <c r="X5" s="19"/>
      <c r="Y5" s="19"/>
      <c r="Z5" s="19"/>
      <c r="AA5" s="19">
        <f>+SUMIFS('TODOS LOS AÑOS'!AA$4:AA$84,'TODOS LOS AÑOS'!$A$4:$A$84,"&gt;="&amp;PorGrpPrSal!$K13,'TODOS LOS AÑOS'!$A$4:$A$84,"&lt;="&amp;PorGrpPrSal!$L13)</f>
        <v>1855143</v>
      </c>
      <c r="AB5" s="19">
        <f>+SUMIFS('TODOS LOS AÑOS'!AB$4:AB$84,'TODOS LOS AÑOS'!$A$4:$A$84,"&gt;="&amp;PorGrpPrSal!$K13,'TODOS LOS AÑOS'!$A$4:$A$84,"&lt;="&amp;PorGrpPrSal!$L13)</f>
        <v>135552</v>
      </c>
      <c r="AC5" s="19">
        <f>+AB5+AA5</f>
        <v>1990695</v>
      </c>
      <c r="AD5" s="21">
        <f>+AC5/AC$8</f>
        <v>0.19801881218255935</v>
      </c>
      <c r="AE5" s="19"/>
      <c r="AF5" s="19"/>
      <c r="AG5" s="19"/>
      <c r="AH5" s="19"/>
      <c r="AI5" s="19">
        <f>+SUMIFS('TODOS LOS AÑOS'!AI$4:AI$84,'TODOS LOS AÑOS'!$A$4:$A$84,"&gt;="&amp;PorGrpPrSal!$K13,'TODOS LOS AÑOS'!$A$4:$A$84,"&lt;="&amp;PorGrpPrSal!$L13)</f>
        <v>2273183</v>
      </c>
      <c r="AJ5" s="19">
        <f>+SUMIFS('TODOS LOS AÑOS'!AJ$4:AJ$84,'TODOS LOS AÑOS'!$A$4:$A$84,"&gt;="&amp;PorGrpPrSal!$K13,'TODOS LOS AÑOS'!$A$4:$A$84,"&lt;="&amp;PorGrpPrSal!$L13)</f>
        <v>170197</v>
      </c>
      <c r="AK5" s="19">
        <f>+AJ5+AI5</f>
        <v>2443380</v>
      </c>
      <c r="AL5" s="21">
        <f>+AK5/AK$8</f>
        <v>0.19229270913951102</v>
      </c>
      <c r="AO5" s="18"/>
      <c r="AP5" s="18"/>
    </row>
    <row r="6" spans="1:42" ht="22.5" x14ac:dyDescent="0.2">
      <c r="A6" s="13"/>
      <c r="B6" s="13" t="s">
        <v>243</v>
      </c>
      <c r="C6" s="19"/>
      <c r="D6" s="19"/>
      <c r="E6" s="19">
        <f>+SUMIFS('TODOS LOS AÑOS'!E$4:E$84,'TODOS LOS AÑOS'!$A$4:$A$84,"&gt;="&amp;PorGrpPrSal!$K14,'TODOS LOS AÑOS'!$A$4:$A$84,"&lt;="&amp;PorGrpPrSal!$L14)</f>
        <v>0</v>
      </c>
      <c r="F6" s="19">
        <f>+SUMIFS('TODOS LOS AÑOS'!F$4:F$84,'TODOS LOS AÑOS'!$A$4:$A$84,"&gt;="&amp;PorGrpPrSal!$K14,'TODOS LOS AÑOS'!$A$4:$A$84,"&lt;="&amp;PorGrpPrSal!$L14)</f>
        <v>0</v>
      </c>
      <c r="G6" s="19">
        <f>+F6+E6</f>
        <v>0</v>
      </c>
      <c r="H6" s="21"/>
      <c r="I6" s="19">
        <f>+SUMIFS('TODOS LOS AÑOS'!I$4:I$84,'TODOS LOS AÑOS'!$A$4:$A$84,"&gt;="&amp;PorGrpPrSal!$K14,'TODOS LOS AÑOS'!$A$4:$A$84,"&lt;="&amp;PorGrpPrSal!$L14)</f>
        <v>0</v>
      </c>
      <c r="J6" s="19">
        <f>+SUMIFS('TODOS LOS AÑOS'!J$4:J$84,'TODOS LOS AÑOS'!$A$4:$A$84,"&gt;="&amp;PorGrpPrSal!$K14,'TODOS LOS AÑOS'!$A$4:$A$84,"&lt;="&amp;PorGrpPrSal!$L14)</f>
        <v>0</v>
      </c>
      <c r="K6" s="19">
        <f>+J6+I6</f>
        <v>0</v>
      </c>
      <c r="L6" s="19"/>
      <c r="M6" s="19">
        <f>+SUMIFS('TODOS LOS AÑOS'!M$4:M$84,'TODOS LOS AÑOS'!$A$4:$A$84,"&gt;="&amp;PorGrpPrSal!$K14,'TODOS LOS AÑOS'!$A$4:$A$84,"&lt;="&amp;PorGrpPrSal!$L14)</f>
        <v>712147</v>
      </c>
      <c r="N6" s="19">
        <f>+SUMIFS('TODOS LOS AÑOS'!N$4:N$84,'TODOS LOS AÑOS'!$A$4:$A$84,"&gt;="&amp;PorGrpPrSal!$K14,'TODOS LOS AÑOS'!$A$4:$A$84,"&lt;="&amp;PorGrpPrSal!$L14)</f>
        <v>16829</v>
      </c>
      <c r="O6" s="19">
        <f>+N6+M6</f>
        <v>728976</v>
      </c>
      <c r="P6" s="21">
        <f>+O6/O$8</f>
        <v>0.12793283392841318</v>
      </c>
      <c r="Q6" s="19"/>
      <c r="R6" s="19"/>
      <c r="S6" s="19">
        <f>+SUMIFS('TODOS LOS AÑOS'!S$4:S$84,'TODOS LOS AÑOS'!$A$4:$A$84,"&gt;="&amp;PorGrpPrSal!$K14,'TODOS LOS AÑOS'!$A$4:$A$84,"&lt;="&amp;PorGrpPrSal!$L14)</f>
        <v>1431857</v>
      </c>
      <c r="T6" s="19">
        <f>+SUMIFS('TODOS LOS AÑOS'!T$4:T$84,'TODOS LOS AÑOS'!$A$4:$A$84,"&gt;="&amp;PorGrpPrSal!$K14,'TODOS LOS AÑOS'!$A$4:$A$84,"&lt;="&amp;PorGrpPrSal!$L14)</f>
        <v>36687</v>
      </c>
      <c r="U6" s="19">
        <f>+T6+S6</f>
        <v>1468544</v>
      </c>
      <c r="V6" s="21">
        <f>+U6/U$8</f>
        <v>0.18375591339093139</v>
      </c>
      <c r="W6" s="19"/>
      <c r="X6" s="19"/>
      <c r="Y6" s="19"/>
      <c r="Z6" s="19"/>
      <c r="AA6" s="19">
        <f>+SUMIFS('TODOS LOS AÑOS'!AA$4:AA$84,'TODOS LOS AÑOS'!$A$4:$A$84,"&gt;="&amp;PorGrpPrSal!$K14,'TODOS LOS AÑOS'!$A$4:$A$84,"&lt;="&amp;PorGrpPrSal!$L14)</f>
        <v>2094892</v>
      </c>
      <c r="AB6" s="19">
        <f>+SUMIFS('TODOS LOS AÑOS'!AB$4:AB$84,'TODOS LOS AÑOS'!$A$4:$A$84,"&gt;="&amp;PorGrpPrSal!$K14,'TODOS LOS AÑOS'!$A$4:$A$84,"&lt;="&amp;PorGrpPrSal!$L14)</f>
        <v>55170</v>
      </c>
      <c r="AC6" s="19">
        <f>+AB6+AA6</f>
        <v>2150062</v>
      </c>
      <c r="AD6" s="21">
        <f>+AC6/AC$8</f>
        <v>0.21387139836030025</v>
      </c>
      <c r="AE6" s="19"/>
      <c r="AF6" s="19"/>
      <c r="AG6" s="19"/>
      <c r="AH6" s="19"/>
      <c r="AI6" s="19">
        <f>+SUMIFS('TODOS LOS AÑOS'!AI$4:AI$84,'TODOS LOS AÑOS'!$A$4:$A$84,"&gt;="&amp;PorGrpPrSal!$K14,'TODOS LOS AÑOS'!$A$4:$A$84,"&lt;="&amp;PorGrpPrSal!$L14)</f>
        <v>2782593</v>
      </c>
      <c r="AJ6" s="19">
        <f>+SUMIFS('TODOS LOS AÑOS'!AJ$4:AJ$84,'TODOS LOS AÑOS'!$A$4:$A$84,"&gt;="&amp;PorGrpPrSal!$K14,'TODOS LOS AÑOS'!$A$4:$A$84,"&lt;="&amp;PorGrpPrSal!$L14)</f>
        <v>72681</v>
      </c>
      <c r="AK6" s="19">
        <f>+AJ6+AI6</f>
        <v>2855274</v>
      </c>
      <c r="AL6" s="21">
        <f>+AK6/AK$8</f>
        <v>0.22470854832060841</v>
      </c>
      <c r="AO6" s="18"/>
      <c r="AP6" s="18"/>
    </row>
    <row r="7" spans="1:42" ht="22.5" x14ac:dyDescent="0.2">
      <c r="A7" s="13"/>
      <c r="B7" s="13" t="s">
        <v>244</v>
      </c>
      <c r="C7" s="19"/>
      <c r="D7" s="19"/>
      <c r="E7" s="19">
        <f>+SUMIFS('TODOS LOS AÑOS'!E$4:E$84,'TODOS LOS AÑOS'!$A$4:$A$84,"&gt;="&amp;PorGrpPrSal!$K15,'TODOS LOS AÑOS'!$A$4:$A$84,"&lt;="&amp;PorGrpPrSal!$L15)</f>
        <v>0</v>
      </c>
      <c r="F7" s="19">
        <f>+SUMIFS('TODOS LOS AÑOS'!F$4:F$84,'TODOS LOS AÑOS'!$A$4:$A$84,"&gt;="&amp;PorGrpPrSal!$K15,'TODOS LOS AÑOS'!$A$4:$A$84,"&lt;="&amp;PorGrpPrSal!$L15)</f>
        <v>0</v>
      </c>
      <c r="G7" s="19">
        <f>+F7+E7</f>
        <v>0</v>
      </c>
      <c r="H7" s="21"/>
      <c r="I7" s="19">
        <f>+SUMIFS('TODOS LOS AÑOS'!I$4:I$84,'TODOS LOS AÑOS'!$A$4:$A$84,"&gt;="&amp;PorGrpPrSal!$K15,'TODOS LOS AÑOS'!$A$4:$A$84,"&lt;="&amp;PorGrpPrSal!$L15)</f>
        <v>0</v>
      </c>
      <c r="J7" s="19">
        <f>+SUMIFS('TODOS LOS AÑOS'!J$4:J$84,'TODOS LOS AÑOS'!$A$4:$A$84,"&gt;="&amp;PorGrpPrSal!$K15,'TODOS LOS AÑOS'!$A$4:$A$84,"&lt;="&amp;PorGrpPrSal!$L15)</f>
        <v>0</v>
      </c>
      <c r="K7" s="19">
        <f>+J7+I7</f>
        <v>0</v>
      </c>
      <c r="L7" s="19"/>
      <c r="M7" s="19">
        <f>+SUMIFS('TODOS LOS AÑOS'!M$4:M$84,'TODOS LOS AÑOS'!$A$4:$A$84,"&gt;="&amp;PorGrpPrSal!$K15,'TODOS LOS AÑOS'!$A$4:$A$84,"&lt;="&amp;PorGrpPrSal!$L15)</f>
        <v>0</v>
      </c>
      <c r="N7" s="19">
        <f>+SUMIFS('TODOS LOS AÑOS'!N$4:N$84,'TODOS LOS AÑOS'!$A$4:$A$84,"&gt;="&amp;PorGrpPrSal!$K15,'TODOS LOS AÑOS'!$A$4:$A$84,"&lt;="&amp;PorGrpPrSal!$L15)</f>
        <v>0</v>
      </c>
      <c r="O7" s="19">
        <f>+N7+M7</f>
        <v>0</v>
      </c>
      <c r="P7" s="19"/>
      <c r="Q7" s="19"/>
      <c r="R7" s="19"/>
      <c r="S7" s="19">
        <f>+SUMIFS('TODOS LOS AÑOS'!S$4:S$84,'TODOS LOS AÑOS'!$A$4:$A$84,"&gt;="&amp;PorGrpPrSal!$K15,'TODOS LOS AÑOS'!$A$4:$A$84,"&lt;="&amp;PorGrpPrSal!$L15)</f>
        <v>0</v>
      </c>
      <c r="T7" s="19">
        <f>+SUMIFS('TODOS LOS AÑOS'!T$4:T$84,'TODOS LOS AÑOS'!$A$4:$A$84,"&gt;="&amp;PorGrpPrSal!$K15,'TODOS LOS AÑOS'!$A$4:$A$84,"&lt;="&amp;PorGrpPrSal!$L15)</f>
        <v>0</v>
      </c>
      <c r="U7" s="19">
        <f>+T7+S7</f>
        <v>0</v>
      </c>
      <c r="V7" s="19"/>
      <c r="W7" s="19"/>
      <c r="X7" s="19"/>
      <c r="Y7" s="19"/>
      <c r="Z7" s="19"/>
      <c r="AA7" s="19">
        <f>+SUMIFS('TODOS LOS AÑOS'!AA$4:AA$84,'TODOS LOS AÑOS'!$A$4:$A$84,"&gt;="&amp;PorGrpPrSal!$K15,'TODOS LOS AÑOS'!$A$4:$A$84,"&lt;="&amp;PorGrpPrSal!$L15)</f>
        <v>0</v>
      </c>
      <c r="AB7" s="19">
        <f>+SUMIFS('TODOS LOS AÑOS'!AB$4:AB$84,'TODOS LOS AÑOS'!$A$4:$A$84,"&gt;="&amp;PorGrpPrSal!$K15,'TODOS LOS AÑOS'!$A$4:$A$84,"&lt;="&amp;PorGrpPrSal!$L15)</f>
        <v>0</v>
      </c>
      <c r="AC7" s="19">
        <f>+AB7+AA7</f>
        <v>0</v>
      </c>
      <c r="AD7" s="19"/>
      <c r="AE7" s="19"/>
      <c r="AF7" s="19"/>
      <c r="AG7" s="19"/>
      <c r="AH7" s="19"/>
      <c r="AI7" s="19">
        <f>+SUMIFS('TODOS LOS AÑOS'!AI$4:AI$84,'TODOS LOS AÑOS'!$A$4:$A$84,"&gt;="&amp;PorGrpPrSal!$K15,'TODOS LOS AÑOS'!$A$4:$A$84,"&lt;="&amp;PorGrpPrSal!$L15)</f>
        <v>251424</v>
      </c>
      <c r="AJ7" s="19">
        <f>+SUMIFS('TODOS LOS AÑOS'!AJ$4:AJ$84,'TODOS LOS AÑOS'!$A$4:$A$84,"&gt;="&amp;PorGrpPrSal!$K15,'TODOS LOS AÑOS'!$A$4:$A$84,"&lt;="&amp;PorGrpPrSal!$L15)</f>
        <v>15927</v>
      </c>
      <c r="AK7" s="19">
        <f>+AJ7+AI7</f>
        <v>267351</v>
      </c>
      <c r="AL7" s="21">
        <f>+AK7/AK$8</f>
        <v>2.1040381799457067E-2</v>
      </c>
      <c r="AO7" s="18"/>
      <c r="AP7" s="18"/>
    </row>
    <row r="8" spans="1:42" x14ac:dyDescent="0.2">
      <c r="A8" s="13"/>
      <c r="B8" s="13" t="s">
        <v>99</v>
      </c>
      <c r="C8" s="19"/>
      <c r="D8" s="19"/>
      <c r="E8" s="19">
        <f>+SUM(E4:E7)</f>
        <v>1938014</v>
      </c>
      <c r="F8" s="19">
        <f>+SUM(F4:F7)</f>
        <v>83835</v>
      </c>
      <c r="G8" s="19">
        <f>+SUM(G4:G7)</f>
        <v>2021849</v>
      </c>
      <c r="H8" s="21"/>
      <c r="I8" s="19">
        <f>+SUM(I4:I7)</f>
        <v>3376439</v>
      </c>
      <c r="J8" s="19">
        <f>+SUM(J4:J7)</f>
        <v>180877</v>
      </c>
      <c r="K8" s="19">
        <f>+SUM(K4:K7)</f>
        <v>3557316</v>
      </c>
      <c r="L8" s="19"/>
      <c r="M8" s="19">
        <f>+SUM(M4:M7)</f>
        <v>5419604</v>
      </c>
      <c r="N8" s="19">
        <f>+SUM(N4:N7)</f>
        <v>278511</v>
      </c>
      <c r="O8" s="19">
        <f>+SUM(O4:O7)</f>
        <v>5698115</v>
      </c>
      <c r="P8" s="19"/>
      <c r="Q8" s="19"/>
      <c r="R8" s="19"/>
      <c r="S8" s="19">
        <f>+SUM(S4:S7)</f>
        <v>7581548</v>
      </c>
      <c r="T8" s="19">
        <f>+SUM(T4:T7)</f>
        <v>410271</v>
      </c>
      <c r="U8" s="19">
        <f>+SUM(U4:U7)</f>
        <v>7991819</v>
      </c>
      <c r="V8" s="19"/>
      <c r="W8" s="19"/>
      <c r="X8" s="19"/>
      <c r="Y8" s="19"/>
      <c r="Z8" s="19"/>
      <c r="AA8" s="19">
        <f>+SUM(AA4:AA7)</f>
        <v>9530039</v>
      </c>
      <c r="AB8" s="19">
        <f>+SUM(AB4:AB7)</f>
        <v>523021</v>
      </c>
      <c r="AC8" s="19">
        <f>+SUM(AC4:AC7)</f>
        <v>10053060</v>
      </c>
      <c r="AD8" s="19"/>
      <c r="AE8" s="19"/>
      <c r="AF8" s="19"/>
      <c r="AG8" s="19"/>
      <c r="AH8" s="19"/>
      <c r="AI8" s="19">
        <f>+SUM(AI4:AI7)</f>
        <v>12050719</v>
      </c>
      <c r="AJ8" s="19">
        <f>+SUM(AJ4:AJ7)</f>
        <v>655847</v>
      </c>
      <c r="AK8" s="19">
        <f>+SUM(AK4:AK7)</f>
        <v>12706566</v>
      </c>
      <c r="AO8" s="18"/>
      <c r="AP8" s="18"/>
    </row>
    <row r="9" spans="1:42" x14ac:dyDescent="0.2">
      <c r="A9" s="13"/>
      <c r="B9" s="13"/>
      <c r="C9" s="13"/>
      <c r="D9" s="13"/>
      <c r="K9" s="18"/>
      <c r="L9" s="18"/>
      <c r="O9" s="18"/>
      <c r="P9" s="18"/>
      <c r="S9" s="18"/>
      <c r="T9" s="18"/>
      <c r="Y9" s="18"/>
      <c r="Z9" s="18"/>
      <c r="AG9" s="18"/>
      <c r="AH9" s="18"/>
      <c r="AO9" s="18"/>
      <c r="AP9" s="18"/>
    </row>
    <row r="10" spans="1:42" x14ac:dyDescent="0.2">
      <c r="A10" s="13"/>
      <c r="B10" s="13"/>
      <c r="C10" s="1"/>
      <c r="E10" s="19"/>
      <c r="K10" s="18"/>
      <c r="L10" s="18"/>
      <c r="O10" s="18"/>
      <c r="P10" s="18"/>
      <c r="S10" s="18"/>
      <c r="T10" s="18"/>
      <c r="Y10" s="18"/>
      <c r="Z10" s="18"/>
      <c r="AG10" s="18"/>
      <c r="AH10" s="18"/>
    </row>
    <row r="11" spans="1:42" x14ac:dyDescent="0.2">
      <c r="A11" s="13"/>
      <c r="B11" s="13"/>
      <c r="C11" s="19" t="s">
        <v>248</v>
      </c>
      <c r="D11" s="19" t="s">
        <v>249</v>
      </c>
      <c r="E11" s="19" t="s">
        <v>250</v>
      </c>
      <c r="F11" s="19" t="s">
        <v>251</v>
      </c>
      <c r="G11" s="19" t="s">
        <v>252</v>
      </c>
      <c r="H11" s="302" t="s">
        <v>253</v>
      </c>
      <c r="K11" t="s">
        <v>245</v>
      </c>
      <c r="L11" t="s">
        <v>246</v>
      </c>
    </row>
    <row r="12" spans="1:42" x14ac:dyDescent="0.2">
      <c r="A12" s="13"/>
      <c r="B12" s="19" t="s">
        <v>241</v>
      </c>
      <c r="C12" s="22">
        <f>+H4</f>
        <v>1</v>
      </c>
      <c r="D12" s="22">
        <f>+L4</f>
        <v>0.84646711172130895</v>
      </c>
      <c r="E12" s="22">
        <f>+P4</f>
        <v>0.69090234226581948</v>
      </c>
      <c r="F12" s="22">
        <f>+V4</f>
        <v>0.62283817989371382</v>
      </c>
      <c r="G12" s="22">
        <f>+AD4</f>
        <v>0.58810978945714043</v>
      </c>
      <c r="H12" s="22">
        <f>+AL4</f>
        <v>0.56195836074042349</v>
      </c>
      <c r="K12" s="19">
        <v>1</v>
      </c>
      <c r="L12" s="19">
        <v>25</v>
      </c>
    </row>
    <row r="13" spans="1:42" ht="22.5" x14ac:dyDescent="0.2">
      <c r="A13" s="13"/>
      <c r="B13" s="13" t="s">
        <v>242</v>
      </c>
      <c r="C13" s="22"/>
      <c r="D13" s="22">
        <f>+L5</f>
        <v>0.15353288827869102</v>
      </c>
      <c r="E13" s="22">
        <f>+P5</f>
        <v>0.18116482380576734</v>
      </c>
      <c r="F13" s="22">
        <f>+V5</f>
        <v>0.19340590671535479</v>
      </c>
      <c r="G13" s="22">
        <f>+AD5</f>
        <v>0.19801881218255935</v>
      </c>
      <c r="H13" s="22">
        <f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243</v>
      </c>
      <c r="C14" s="22"/>
      <c r="D14" s="22"/>
      <c r="E14" s="22">
        <f>+P6</f>
        <v>0.12793283392841318</v>
      </c>
      <c r="F14" s="22">
        <f>+V6</f>
        <v>0.18375591339093139</v>
      </c>
      <c r="G14" s="22">
        <f>+AD6</f>
        <v>0.21387139836030025</v>
      </c>
      <c r="H14" s="22">
        <f>+AL6</f>
        <v>0.22470854832060841</v>
      </c>
      <c r="K14" s="13">
        <f>+L13+1</f>
        <v>41</v>
      </c>
      <c r="L14" s="13">
        <v>56</v>
      </c>
    </row>
    <row r="15" spans="1:42" ht="22.5" x14ac:dyDescent="0.2">
      <c r="A15" s="13"/>
      <c r="B15" s="13" t="s">
        <v>244</v>
      </c>
      <c r="C15" s="22"/>
      <c r="D15" s="22"/>
      <c r="E15" s="22"/>
      <c r="F15" s="22"/>
      <c r="G15" s="22"/>
      <c r="H15" s="22">
        <f>+AL7</f>
        <v>2.1040381799457067E-2</v>
      </c>
      <c r="K15" s="13">
        <f>+L14+1</f>
        <v>57</v>
      </c>
      <c r="L15" s="13">
        <v>69</v>
      </c>
    </row>
    <row r="16" spans="1:42" x14ac:dyDescent="0.2">
      <c r="A16" s="13"/>
      <c r="B16" s="13"/>
      <c r="C16" s="11"/>
      <c r="E16" s="19"/>
    </row>
    <row r="17" spans="1:10" x14ac:dyDescent="0.2">
      <c r="A17" s="13"/>
      <c r="B17" s="13"/>
      <c r="C17" s="11"/>
      <c r="E17" s="19"/>
    </row>
    <row r="18" spans="1:10" ht="56.25" x14ac:dyDescent="0.2">
      <c r="A18" s="13"/>
      <c r="B18" s="13" t="s">
        <v>267</v>
      </c>
      <c r="C18" s="1"/>
      <c r="E18" s="19"/>
    </row>
    <row r="19" spans="1:10" ht="51" x14ac:dyDescent="0.2">
      <c r="A19" s="13"/>
      <c r="B19" s="23" t="s">
        <v>269</v>
      </c>
      <c r="C19" s="25" t="s">
        <v>271</v>
      </c>
      <c r="D19" s="25" t="s">
        <v>270</v>
      </c>
      <c r="E19" s="26" t="s">
        <v>272</v>
      </c>
      <c r="F19" s="26" t="s">
        <v>273</v>
      </c>
      <c r="G19" s="27" t="s">
        <v>268</v>
      </c>
    </row>
    <row r="20" spans="1:10" ht="13.5" customHeight="1" x14ac:dyDescent="0.2">
      <c r="A20" s="13"/>
      <c r="B20" s="24">
        <v>1</v>
      </c>
      <c r="C20" s="24">
        <f>'Tasas de Uso'!A21</f>
        <v>15</v>
      </c>
      <c r="D20" s="29" t="s">
        <v>285</v>
      </c>
      <c r="E20" s="24">
        <f>'Tasas de Uso'!C21</f>
        <v>4.7793606659659416</v>
      </c>
      <c r="F20" s="24">
        <f>'Tasas de Uso'!D21</f>
        <v>2.723985372198551</v>
      </c>
      <c r="G20" s="28">
        <f>'Tasas de Uso'!E21</f>
        <v>1.754547111282202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4">
        <v>2</v>
      </c>
      <c r="C21" s="24">
        <f>'Tasas de Uso'!A47</f>
        <v>41</v>
      </c>
      <c r="D21" s="29" t="s">
        <v>23</v>
      </c>
      <c r="E21" s="24">
        <f>'Tasas de Uso'!C47</f>
        <v>548.27956793384215</v>
      </c>
      <c r="F21" s="24">
        <f>'Tasas de Uso'!D47</f>
        <v>205.96455528242146</v>
      </c>
      <c r="G21" s="28">
        <f>'Tasas de Uso'!E47</f>
        <v>2.6620093305959056</v>
      </c>
      <c r="J21" t="str">
        <f t="shared" ref="J21:J84" si="0">+TRIM(D21)</f>
        <v>Salud Oral</v>
      </c>
    </row>
    <row r="22" spans="1:10" x14ac:dyDescent="0.2">
      <c r="A22" s="13"/>
      <c r="B22" s="24">
        <v>3</v>
      </c>
      <c r="C22" s="24">
        <f>'Tasas de Uso'!A8</f>
        <v>2</v>
      </c>
      <c r="D22" s="29" t="s">
        <v>287</v>
      </c>
      <c r="E22" s="24">
        <f>'Tasas de Uso'!C8</f>
        <v>975.34684794325267</v>
      </c>
      <c r="F22" s="24">
        <f>'Tasas de Uso'!D8</f>
        <v>285.08771929824564</v>
      </c>
      <c r="G22" s="28">
        <f>'Tasas de Uso'!E8</f>
        <v>3.421216635862486</v>
      </c>
      <c r="J22" t="str">
        <f t="shared" si="0"/>
        <v>Displasia luxante de caderas</v>
      </c>
    </row>
    <row r="23" spans="1:10" x14ac:dyDescent="0.2">
      <c r="A23" s="13"/>
      <c r="B23" s="24">
        <v>4</v>
      </c>
      <c r="C23" s="24">
        <f>'Tasas de Uso'!A75</f>
        <v>69</v>
      </c>
      <c r="D23" s="29" t="s">
        <v>90</v>
      </c>
      <c r="E23" s="24">
        <f>'Tasas de Uso'!C75</f>
        <v>0.5508920393792518</v>
      </c>
      <c r="F23" s="24">
        <f>'Tasas de Uso'!D75</f>
        <v>0.87556672677810587</v>
      </c>
      <c r="G23" s="28">
        <f>'Tasas de Uso'!E75</f>
        <v>0.62918338777721039</v>
      </c>
      <c r="J23" t="str">
        <f t="shared" si="0"/>
        <v>Analgesia del Parto</v>
      </c>
    </row>
    <row r="24" spans="1:10" x14ac:dyDescent="0.2">
      <c r="A24" s="13"/>
      <c r="B24" s="24">
        <v>5</v>
      </c>
      <c r="C24" s="24">
        <f>'Tasas de Uso'!A22</f>
        <v>16</v>
      </c>
      <c r="D24" s="29" t="s">
        <v>19</v>
      </c>
      <c r="E24" s="24">
        <f>'Tasas de Uso'!C22</f>
        <v>6.8667784633689619</v>
      </c>
      <c r="F24" s="24">
        <f>'Tasas de Uso'!D22</f>
        <v>6.5946318163379694</v>
      </c>
      <c r="G24" s="28">
        <f>'Tasas de Uso'!E22</f>
        <v>1.0412679061713133</v>
      </c>
      <c r="J24" t="str">
        <f t="shared" si="0"/>
        <v>Infección Respiratoria Aguda (IRA) Infantil</v>
      </c>
    </row>
    <row r="25" spans="1:10" x14ac:dyDescent="0.2">
      <c r="A25" s="13"/>
      <c r="B25" s="24">
        <v>6</v>
      </c>
      <c r="C25" s="24">
        <f>'Tasas de Uso'!A25</f>
        <v>19</v>
      </c>
      <c r="D25" s="29" t="s">
        <v>84</v>
      </c>
      <c r="E25" s="24">
        <f>'Tasas de Uso'!C25</f>
        <v>2890.5736854841498</v>
      </c>
      <c r="F25" s="24">
        <f>'Tasas de Uso'!D25</f>
        <v>1401.2581606715066</v>
      </c>
      <c r="G25" s="28">
        <f>'Tasas de Uso'!E25</f>
        <v>2.0628416423273053</v>
      </c>
      <c r="J25" t="str">
        <f t="shared" si="0"/>
        <v>Salud Oral Integral del Adulto de 60 años</v>
      </c>
    </row>
    <row r="26" spans="1:10" ht="22.5" x14ac:dyDescent="0.2">
      <c r="A26" s="13"/>
      <c r="B26" s="24">
        <v>7</v>
      </c>
      <c r="C26" s="24">
        <f>'Tasas de Uso'!A20</f>
        <v>14</v>
      </c>
      <c r="D26" s="29" t="s">
        <v>29</v>
      </c>
      <c r="E26" s="24">
        <f>'Tasas de Uso'!C20</f>
        <v>9.1466910668101882</v>
      </c>
      <c r="F26" s="24">
        <f>'Tasas de Uso'!D20</f>
        <v>6.3229491439178496</v>
      </c>
      <c r="G26" s="28">
        <f>'Tasas de Uso'!E20</f>
        <v>1.4465862145370161</v>
      </c>
      <c r="J26" t="str">
        <f t="shared" si="0"/>
        <v>Vicios de refracción en personas de 65 años y más</v>
      </c>
    </row>
    <row r="27" spans="1:10" x14ac:dyDescent="0.2">
      <c r="A27" s="13"/>
      <c r="B27" s="24">
        <v>8</v>
      </c>
      <c r="C27" s="24">
        <f>'Tasas de Uso'!A18</f>
        <v>12</v>
      </c>
      <c r="D27" s="29" t="s">
        <v>24</v>
      </c>
      <c r="E27" s="24">
        <f>'Tasas de Uso'!C18</f>
        <v>46.802960738452065</v>
      </c>
      <c r="F27" s="24">
        <f>'Tasas de Uso'!D18</f>
        <v>58.378362985270137</v>
      </c>
      <c r="G27" s="28">
        <f>'Tasas de Uso'!E18</f>
        <v>0.80171759441526746</v>
      </c>
      <c r="J27" t="str">
        <f t="shared" si="0"/>
        <v>Prematurez</v>
      </c>
    </row>
    <row r="28" spans="1:10" x14ac:dyDescent="0.2">
      <c r="A28" s="13"/>
      <c r="B28" s="24">
        <v>9</v>
      </c>
      <c r="C28" s="24">
        <f>'Tasas de Uso'!A7</f>
        <v>1</v>
      </c>
      <c r="D28" s="29" t="s">
        <v>3</v>
      </c>
      <c r="E28" s="24">
        <f>'Tasas de Uso'!C7</f>
        <v>7.8986007267754896</v>
      </c>
      <c r="F28" s="24">
        <f>'Tasas de Uso'!D7</f>
        <v>2.8861273586389413</v>
      </c>
      <c r="G28" s="28">
        <f>'Tasas de Uso'!E7</f>
        <v>2.7367471165584192</v>
      </c>
      <c r="J28" t="str">
        <f t="shared" si="0"/>
        <v>Cáncer Cérvicouterino</v>
      </c>
    </row>
    <row r="29" spans="1:10" ht="22.5" x14ac:dyDescent="0.2">
      <c r="A29" s="13"/>
      <c r="B29" s="24">
        <v>10</v>
      </c>
      <c r="C29" s="24">
        <f>'Tasas de Uso'!A12</f>
        <v>6</v>
      </c>
      <c r="D29" s="29" t="s">
        <v>36</v>
      </c>
      <c r="E29" s="24">
        <f>'Tasas de Uso'!C12</f>
        <v>1.6303426570818402</v>
      </c>
      <c r="F29" s="24">
        <f>'Tasas de Uso'!D12</f>
        <v>3.372553317960111</v>
      </c>
      <c r="G29" s="28">
        <f>'Tasas de Uso'!E12</f>
        <v>0.48341493917965783</v>
      </c>
      <c r="J29" t="str">
        <f t="shared" si="0"/>
        <v>Órtesis (o ayudas técnicas) para personas de 65 años y más</v>
      </c>
    </row>
    <row r="30" spans="1:10" x14ac:dyDescent="0.2">
      <c r="A30" s="13"/>
      <c r="B30" s="24"/>
      <c r="C30" s="24">
        <f>'Tasas de Uso'!A16</f>
        <v>10</v>
      </c>
      <c r="D30" s="29" t="s">
        <v>83</v>
      </c>
      <c r="E30" s="24">
        <f>'Tasas de Uso'!C16</f>
        <v>3.3516062146732186</v>
      </c>
      <c r="F30" s="24">
        <f>'Tasas de Uso'!D16</f>
        <v>3.2149870531602454</v>
      </c>
      <c r="G30" s="28">
        <f>'Tasas de Uso'!E16</f>
        <v>1.0424944670861678</v>
      </c>
      <c r="J30" t="str">
        <f t="shared" si="0"/>
        <v>Urgencia Odontológicas Ambulatoria</v>
      </c>
    </row>
    <row r="31" spans="1:10" ht="33.75" x14ac:dyDescent="0.2">
      <c r="A31" s="13"/>
      <c r="B31" s="24"/>
      <c r="C31" s="24">
        <f>'Tasas de Uso'!A27</f>
        <v>21</v>
      </c>
      <c r="D31" s="29" t="s">
        <v>80</v>
      </c>
      <c r="E31" s="24">
        <f>'Tasas de Uso'!C27</f>
        <v>266.99477942741407</v>
      </c>
      <c r="F31" s="24">
        <f>'Tasas de Uso'!D27</f>
        <v>213.76582474674206</v>
      </c>
      <c r="G31" s="28">
        <f>'Tasas de Uso'!E27</f>
        <v>1.2490059145035683</v>
      </c>
      <c r="J31" t="str">
        <f t="shared" si="0"/>
        <v>Tratamiento médico en personas de 55 años y más con Artrosis de Cadera y/o Rodilla, Leve y Moderada</v>
      </c>
    </row>
    <row r="32" spans="1:10" ht="33.75" x14ac:dyDescent="0.2">
      <c r="A32" s="13"/>
      <c r="B32" s="24"/>
      <c r="C32" s="24">
        <f>'Tasas de Uso'!A50</f>
        <v>44</v>
      </c>
      <c r="D32" s="29" t="s">
        <v>92</v>
      </c>
      <c r="E32" s="24">
        <f>'Tasas de Uso'!C50</f>
        <v>4.816583101059134</v>
      </c>
      <c r="F32" s="24">
        <f>'Tasas de Uso'!D50</f>
        <v>13.101072504383509</v>
      </c>
      <c r="G32" s="28">
        <f>'Tasas de Uso'!E50</f>
        <v>0.36764799976853385</v>
      </c>
      <c r="J32" t="str">
        <f t="shared" si="0"/>
        <v>Hipoacusia bilateral en personas de 65 años y más que requieren uso de audífonos</v>
      </c>
    </row>
    <row r="33" spans="1:10" x14ac:dyDescent="0.2">
      <c r="A33" s="13"/>
      <c r="B33" s="24"/>
      <c r="C33" s="24">
        <f>'Tasas de Uso'!A44</f>
        <v>38</v>
      </c>
      <c r="D33" s="29" t="s">
        <v>21</v>
      </c>
      <c r="E33" s="24">
        <f>'Tasas de Uso'!C44</f>
        <v>70.722405041245324</v>
      </c>
      <c r="F33" s="24">
        <f>'Tasas de Uso'!D44</f>
        <v>21.671179129802795</v>
      </c>
      <c r="G33" s="28">
        <f>'Tasas de Uso'!E44</f>
        <v>3.2634313351222293</v>
      </c>
      <c r="J33" t="str">
        <f t="shared" si="0"/>
        <v>Hipertensión Arterial</v>
      </c>
    </row>
    <row r="34" spans="1:10" ht="22.5" x14ac:dyDescent="0.2">
      <c r="A34" s="13"/>
      <c r="B34" s="24"/>
      <c r="C34" s="24">
        <f>'Tasas de Uso'!A11</f>
        <v>5</v>
      </c>
      <c r="D34" s="29" t="s">
        <v>20</v>
      </c>
      <c r="E34" s="24">
        <f>'Tasas de Uso'!C11</f>
        <v>172.68976537135816</v>
      </c>
      <c r="F34" s="24">
        <f>'Tasas de Uso'!D11</f>
        <v>10.636514310489581</v>
      </c>
      <c r="G34" s="28">
        <f>'Tasas de Uso'!E11</f>
        <v>16.235559914685016</v>
      </c>
      <c r="J34" t="str">
        <f t="shared" si="0"/>
        <v>Neumonía Comunitaria de Manejo Ambulatorio</v>
      </c>
    </row>
    <row r="35" spans="1:10" ht="22.5" x14ac:dyDescent="0.2">
      <c r="A35" s="13"/>
      <c r="B35" s="24"/>
      <c r="C35" s="24">
        <f>'Tasas de Uso'!A53</f>
        <v>47</v>
      </c>
      <c r="D35" s="29" t="s">
        <v>40</v>
      </c>
      <c r="E35" s="24">
        <f>'Tasas de Uso'!C53</f>
        <v>5965.1637592630341</v>
      </c>
      <c r="F35" s="24">
        <f>'Tasas de Uso'!D53</f>
        <v>3631.8096430807764</v>
      </c>
      <c r="G35" s="28">
        <f>'Tasas de Uso'!E53</f>
        <v>1.64247698681777</v>
      </c>
      <c r="J35" t="str">
        <f t="shared" si="0"/>
        <v>Síndrome de dificultad respiratoria en el recién nacido</v>
      </c>
    </row>
    <row r="36" spans="1:10" x14ac:dyDescent="0.2">
      <c r="A36" s="13"/>
      <c r="B36" s="24"/>
      <c r="C36" s="24">
        <f>'Tasas de Uso'!A60</f>
        <v>54</v>
      </c>
      <c r="D36" s="29" t="s">
        <v>34</v>
      </c>
      <c r="E36" s="24">
        <f>'Tasas de Uso'!C60</f>
        <v>7484.6974353676487</v>
      </c>
      <c r="F36" s="24">
        <f>'Tasas de Uso'!D60</f>
        <v>116.77592292789087</v>
      </c>
      <c r="G36" s="28">
        <f>'Tasas de Uso'!E60</f>
        <v>64.094526060731283</v>
      </c>
      <c r="J36" t="str">
        <f t="shared" si="0"/>
        <v>Depresión en personas de 15 años y más</v>
      </c>
    </row>
    <row r="37" spans="1:10" x14ac:dyDescent="0.2">
      <c r="A37" s="13"/>
      <c r="B37" s="24"/>
      <c r="C37" s="24">
        <f>'Tasas de Uso'!A59</f>
        <v>53</v>
      </c>
      <c r="D37" s="29" t="s">
        <v>279</v>
      </c>
      <c r="E37" s="24">
        <f>'Tasas de Uso'!C59</f>
        <v>7.3610088082742537</v>
      </c>
      <c r="F37" s="24">
        <f>'Tasas de Uso'!D59</f>
        <v>3.9458716599605639</v>
      </c>
      <c r="G37" s="28">
        <f>'Tasas de Uso'!E59</f>
        <v>1.8654962559901964</v>
      </c>
      <c r="J37" t="str">
        <f t="shared" si="0"/>
        <v>Retinopatía del prematuro</v>
      </c>
    </row>
    <row r="38" spans="1:10" ht="22.5" x14ac:dyDescent="0.2">
      <c r="A38" s="13"/>
      <c r="B38" s="24"/>
      <c r="C38" s="24">
        <f>'Tasas de Uso'!A56</f>
        <v>50</v>
      </c>
      <c r="D38" s="29" t="s">
        <v>39</v>
      </c>
      <c r="E38" s="24">
        <f>'Tasas de Uso'!C56</f>
        <v>36.701321001887997</v>
      </c>
      <c r="F38" s="24">
        <f>'Tasas de Uso'!D56</f>
        <v>1.5241346725396656</v>
      </c>
      <c r="G38" s="28">
        <f>'Tasas de Uso'!E56</f>
        <v>24.080103722548735</v>
      </c>
      <c r="J38" t="str">
        <f t="shared" si="0"/>
        <v>Asma bronquial moderada y severa en menores de 15 años</v>
      </c>
    </row>
    <row r="39" spans="1:10" x14ac:dyDescent="0.2">
      <c r="A39" s="13"/>
      <c r="B39" s="24"/>
      <c r="C39" s="24">
        <f>'Tasas de Uso'!A14</f>
        <v>8</v>
      </c>
      <c r="D39" s="29" t="s">
        <v>5</v>
      </c>
      <c r="E39" s="24">
        <f>'Tasas de Uso'!C14</f>
        <v>29.601283334190651</v>
      </c>
      <c r="F39" s="24">
        <f>'Tasas de Uso'!D14</f>
        <v>36.950241168520378</v>
      </c>
      <c r="G39" s="28">
        <f>'Tasas de Uso'!E14</f>
        <v>0.80111204685206105</v>
      </c>
      <c r="J39" t="str">
        <f t="shared" si="0"/>
        <v>Infarto Agudo del Miocardio (IAM)</v>
      </c>
    </row>
    <row r="40" spans="1:10" ht="22.5" x14ac:dyDescent="0.2">
      <c r="A40" s="13"/>
      <c r="B40" s="24"/>
      <c r="C40" s="24">
        <f>'Tasas de Uso'!A69</f>
        <v>63</v>
      </c>
      <c r="D40" s="29" t="s">
        <v>276</v>
      </c>
      <c r="E40" s="24">
        <f>'Tasas de Uso'!C69</f>
        <v>1.5279138955037859</v>
      </c>
      <c r="F40" s="24">
        <f>'Tasas de Uso'!D69</f>
        <v>2.2576230051784227</v>
      </c>
      <c r="G40" s="28">
        <f>'Tasas de Uso'!E69</f>
        <v>0.67677991055155506</v>
      </c>
      <c r="J40" t="str">
        <f t="shared" si="0"/>
        <v>Hipoacusia neurosensorial bilateral del prematuro</v>
      </c>
    </row>
    <row r="41" spans="1:10" ht="33.75" x14ac:dyDescent="0.2">
      <c r="A41" s="13"/>
      <c r="B41" s="24"/>
      <c r="C41" s="24">
        <f>'Tasas de Uso'!A35</f>
        <v>29</v>
      </c>
      <c r="D41" s="29" t="s">
        <v>26</v>
      </c>
      <c r="E41" s="24">
        <f>'Tasas de Uso'!C35</f>
        <v>2808.4784345432317</v>
      </c>
      <c r="F41" s="24">
        <f>'Tasas de Uso'!D35</f>
        <v>706.94773712650306</v>
      </c>
      <c r="G41" s="28">
        <f>'Tasas de Uso'!E35</f>
        <v>3.9726818363670287</v>
      </c>
      <c r="J41" t="str">
        <f t="shared" si="0"/>
        <v>Colecistectomía preventiva del cancer de vesícula en personas de 35 a 49 años sintomáticos</v>
      </c>
    </row>
    <row r="42" spans="1:10" x14ac:dyDescent="0.2">
      <c r="A42" s="13"/>
      <c r="B42" s="24"/>
      <c r="C42" s="24">
        <f>'Tasas de Uso'!A43</f>
        <v>37</v>
      </c>
      <c r="D42" s="29" t="s">
        <v>7</v>
      </c>
      <c r="E42" s="24">
        <f>'Tasas de Uso'!C43</f>
        <v>67.090505541348762</v>
      </c>
      <c r="F42" s="24">
        <f>'Tasas de Uso'!D43</f>
        <v>14.093995792466947</v>
      </c>
      <c r="G42" s="28">
        <f>'Tasas de Uso'!E43</f>
        <v>4.7602189279216152</v>
      </c>
      <c r="J42" t="str">
        <f t="shared" si="0"/>
        <v>Diabetes Mellitus Tipo 2</v>
      </c>
    </row>
    <row r="43" spans="1:10" x14ac:dyDescent="0.2">
      <c r="A43" s="13"/>
      <c r="B43" s="24"/>
      <c r="C43" s="24">
        <f>'Tasas de Uso'!A29</f>
        <v>23</v>
      </c>
      <c r="D43" s="29" t="s">
        <v>30</v>
      </c>
      <c r="E43" s="24">
        <f>'Tasas de Uso'!C29</f>
        <v>13265.972668643593</v>
      </c>
      <c r="F43" s="24">
        <f>'Tasas de Uso'!D29</f>
        <v>13478.140436729605</v>
      </c>
      <c r="G43" s="28">
        <f>'Tasas de Uso'!E29</f>
        <v>0.98425837977560848</v>
      </c>
      <c r="J43" t="str">
        <f t="shared" si="0"/>
        <v>Estrabismo en menores de 9 años</v>
      </c>
    </row>
    <row r="44" spans="1:10" x14ac:dyDescent="0.2">
      <c r="A44" s="13"/>
      <c r="B44" s="24"/>
      <c r="C44" s="24">
        <f>'Tasas de Uso'!A19</f>
        <v>13</v>
      </c>
      <c r="D44" s="29" t="s">
        <v>11</v>
      </c>
      <c r="E44" s="24">
        <f>'Tasas de Uso'!C19</f>
        <v>60.270987632856958</v>
      </c>
      <c r="F44" s="24">
        <f>'Tasas de Uso'!D19</f>
        <v>48.732943469785575</v>
      </c>
      <c r="G44" s="28">
        <f>'Tasas de Uso'!E19</f>
        <v>1.2367606662262247</v>
      </c>
      <c r="J44" t="str">
        <f t="shared" si="0"/>
        <v>Cataratas</v>
      </c>
    </row>
    <row r="45" spans="1:10" ht="22.5" x14ac:dyDescent="0.2">
      <c r="A45" s="13"/>
      <c r="B45" s="24"/>
      <c r="C45" s="24">
        <f>'Tasas de Uso'!A31</f>
        <v>25</v>
      </c>
      <c r="D45" s="29" t="s">
        <v>38</v>
      </c>
      <c r="E45" s="24">
        <f>'Tasas de Uso'!C31</f>
        <v>15.919294816352529</v>
      </c>
      <c r="F45" s="24">
        <f>'Tasas de Uso'!D31</f>
        <v>7.6463027026580193</v>
      </c>
      <c r="G45" s="28">
        <f>'Tasas de Uso'!E31</f>
        <v>2.0819597961794845</v>
      </c>
      <c r="J45" t="str">
        <f t="shared" si="0"/>
        <v>Enfermedad pulmonar obstructiva crónica de tratamiento ambulatorio</v>
      </c>
    </row>
    <row r="46" spans="1:10" x14ac:dyDescent="0.2">
      <c r="A46" s="13"/>
      <c r="B46" s="24"/>
      <c r="C46" s="24">
        <f>'Tasas de Uso'!A65</f>
        <v>59</v>
      </c>
      <c r="D46" s="29" t="s">
        <v>274</v>
      </c>
      <c r="E46" s="24">
        <f>'Tasas de Uso'!C65</f>
        <v>239.34536434971082</v>
      </c>
      <c r="F46" s="24">
        <f>'Tasas de Uso'!D65</f>
        <v>97.465886939571149</v>
      </c>
      <c r="G46" s="28">
        <f>'Tasas de Uso'!E65</f>
        <v>2.455683438228033</v>
      </c>
      <c r="J46" t="str">
        <f t="shared" si="0"/>
        <v>Displasia broncopulmonar del prematuro</v>
      </c>
    </row>
    <row r="47" spans="1:10" x14ac:dyDescent="0.2">
      <c r="A47" s="13"/>
      <c r="B47" s="24"/>
      <c r="C47" s="24">
        <f>'Tasas de Uso'!A26</f>
        <v>20</v>
      </c>
      <c r="D47" s="29" t="s">
        <v>2</v>
      </c>
      <c r="E47" s="24">
        <f>'Tasas de Uso'!C26</f>
        <v>259.76244790313109</v>
      </c>
      <c r="F47" s="24">
        <f>'Tasas de Uso'!D26</f>
        <v>17.798281397948212</v>
      </c>
      <c r="G47" s="28">
        <f>'Tasas de Uso'!E26</f>
        <v>14.594805087927002</v>
      </c>
      <c r="J47" t="str">
        <f t="shared" si="0"/>
        <v>Cardiopatías Congénitas Operables</v>
      </c>
    </row>
    <row r="48" spans="1:10" ht="22.5" x14ac:dyDescent="0.2">
      <c r="A48" s="13"/>
      <c r="B48" s="24"/>
      <c r="C48" s="24">
        <f>'Tasas de Uso'!A57</f>
        <v>51</v>
      </c>
      <c r="D48" s="29" t="s">
        <v>280</v>
      </c>
      <c r="E48" s="24">
        <f>'Tasas de Uso'!C57</f>
        <v>5.2111409130469771E-2</v>
      </c>
      <c r="F48" s="24">
        <f>'Tasas de Uso'!D57</f>
        <v>3.242839728807799E-2</v>
      </c>
      <c r="G48" s="28">
        <f>'Tasas de Uso'!E57</f>
        <v>1.6069683822958487</v>
      </c>
      <c r="J48" t="str">
        <f t="shared" si="0"/>
        <v>Asma bronquial en personas de 15 años y más</v>
      </c>
    </row>
    <row r="49" spans="1:10" x14ac:dyDescent="0.2">
      <c r="A49" s="13"/>
      <c r="B49" s="24"/>
      <c r="C49" s="24">
        <f>'Tasas de Uso'!A24</f>
        <v>18</v>
      </c>
      <c r="D49" s="29" t="s">
        <v>9</v>
      </c>
      <c r="E49" s="24">
        <f>'Tasas de Uso'!C24</f>
        <v>93.085865681056291</v>
      </c>
      <c r="F49" s="24">
        <f>'Tasas de Uso'!D24</f>
        <v>14.949491149803956</v>
      </c>
      <c r="G49" s="28">
        <f>'Tasas de Uso'!E24</f>
        <v>6.2266912464292803</v>
      </c>
      <c r="J49" t="str">
        <f t="shared" si="0"/>
        <v>Disrafias Espinales</v>
      </c>
    </row>
    <row r="50" spans="1:10" ht="22.5" x14ac:dyDescent="0.2">
      <c r="A50" s="13"/>
      <c r="B50" s="24"/>
      <c r="C50" s="24">
        <f>'Tasas de Uso'!A23</f>
        <v>17</v>
      </c>
      <c r="D50" s="29" t="s">
        <v>37</v>
      </c>
      <c r="E50" s="24">
        <f>'Tasas de Uso'!C23</f>
        <v>4.8092524280031963</v>
      </c>
      <c r="F50" s="24">
        <f>'Tasas de Uso'!D23</f>
        <v>4.5877816215948126</v>
      </c>
      <c r="G50" s="28">
        <f>'Tasas de Uso'!E23</f>
        <v>1.0482740515298101</v>
      </c>
      <c r="J50" t="str">
        <f t="shared" si="0"/>
        <v>Accidente cerebrovascular isquémico en personas de 15 años y más</v>
      </c>
    </row>
    <row r="51" spans="1:10" ht="22.5" x14ac:dyDescent="0.2">
      <c r="A51" s="13"/>
      <c r="B51" s="24"/>
      <c r="C51" s="24">
        <f>'Tasas de Uso'!A10</f>
        <v>4</v>
      </c>
      <c r="D51" s="29" t="s">
        <v>286</v>
      </c>
      <c r="E51" s="24">
        <f>'Tasas de Uso'!C10</f>
        <v>33.299190434370182</v>
      </c>
      <c r="F51" s="24">
        <f>'Tasas de Uso'!D10</f>
        <v>15.014347944380111</v>
      </c>
      <c r="G51" s="28">
        <f>'Tasas de Uso'!E10</f>
        <v>2.217824614010901</v>
      </c>
      <c r="J51" t="str">
        <f t="shared" si="0"/>
        <v>Prevención secundaria insuficiencia renal crónica terminal</v>
      </c>
    </row>
    <row r="52" spans="1:10" ht="22.5" x14ac:dyDescent="0.2">
      <c r="A52" s="13"/>
      <c r="B52" s="24"/>
      <c r="C52" s="24">
        <f>'Tasas de Uso'!A64</f>
        <v>58</v>
      </c>
      <c r="D52" s="29" t="s">
        <v>12</v>
      </c>
      <c r="E52" s="24">
        <f>'Tasas de Uso'!C64</f>
        <v>101.41752726682662</v>
      </c>
      <c r="F52" s="24">
        <f>'Tasas de Uso'!D64</f>
        <v>75.536062378167642</v>
      </c>
      <c r="G52" s="28">
        <f>'Tasas de Uso'!E64</f>
        <v>1.342637199687279</v>
      </c>
      <c r="J52" t="str">
        <f t="shared" si="0"/>
        <v>Artrosis de Cadera Severa que requiere Prótesis</v>
      </c>
    </row>
    <row r="53" spans="1:10" x14ac:dyDescent="0.2">
      <c r="A53" s="13"/>
      <c r="B53" s="24"/>
      <c r="C53" s="24">
        <f>'Tasas de Uso'!A17</f>
        <v>11</v>
      </c>
      <c r="D53" s="29" t="s">
        <v>31</v>
      </c>
      <c r="E53" s="24">
        <f>'Tasas de Uso'!C17</f>
        <v>121.59825096244188</v>
      </c>
      <c r="F53" s="24">
        <f>'Tasas de Uso'!D17</f>
        <v>22.472879320638047</v>
      </c>
      <c r="G53" s="28">
        <f>'Tasas de Uso'!E17</f>
        <v>5.4108887974480293</v>
      </c>
      <c r="J53" t="str">
        <f t="shared" si="0"/>
        <v>Retinopatía diabética</v>
      </c>
    </row>
    <row r="54" spans="1:10" x14ac:dyDescent="0.2">
      <c r="A54" s="13"/>
      <c r="B54" s="24"/>
      <c r="C54" s="24">
        <f>'Tasas de Uso'!A9</f>
        <v>3</v>
      </c>
      <c r="D54" s="29" t="s">
        <v>86</v>
      </c>
      <c r="E54" s="24">
        <f>'Tasas de Uso'!C9</f>
        <v>2840.8569287202304</v>
      </c>
      <c r="F54" s="24">
        <f>'Tasas de Uso'!D9</f>
        <v>39.538130088516994</v>
      </c>
      <c r="G54" s="28">
        <f>'Tasas de Uso'!E9</f>
        <v>71.851069394536097</v>
      </c>
      <c r="J54" t="str">
        <f t="shared" si="0"/>
        <v>Trauma Ocular grave</v>
      </c>
    </row>
    <row r="55" spans="1:10" x14ac:dyDescent="0.2">
      <c r="A55" s="13"/>
      <c r="B55" s="24"/>
      <c r="C55" s="24">
        <f>'Tasas de Uso'!A32</f>
        <v>26</v>
      </c>
      <c r="D55" s="29" t="s">
        <v>78</v>
      </c>
      <c r="E55" s="24">
        <f>'Tasas de Uso'!C32</f>
        <v>200.27605719737642</v>
      </c>
      <c r="F55" s="24">
        <f>'Tasas de Uso'!D32</f>
        <v>85.148791352606338</v>
      </c>
      <c r="G55" s="28">
        <f>'Tasas de Uso'!E32</f>
        <v>2.3520716385511693</v>
      </c>
      <c r="J55" t="str">
        <f t="shared" si="0"/>
        <v>Cuidados Paliativos del Cáncer Terminal</v>
      </c>
    </row>
    <row r="56" spans="1:10" x14ac:dyDescent="0.2">
      <c r="A56" s="13"/>
      <c r="B56" s="24"/>
      <c r="C56" s="24">
        <f>'Tasas de Uso'!A13</f>
        <v>7</v>
      </c>
      <c r="D56" s="29" t="s">
        <v>27</v>
      </c>
      <c r="E56" s="24">
        <f>'Tasas de Uso'!C13</f>
        <v>187.68296222689619</v>
      </c>
      <c r="F56" s="24">
        <f>'Tasas de Uso'!D13</f>
        <v>101.69545389541257</v>
      </c>
      <c r="G56" s="28">
        <f>'Tasas de Uso'!E13</f>
        <v>1.8455393534101967</v>
      </c>
      <c r="J56" t="str">
        <f t="shared" si="0"/>
        <v>Cáncer gástrico</v>
      </c>
    </row>
    <row r="57" spans="1:10" ht="22.5" x14ac:dyDescent="0.2">
      <c r="A57" s="13"/>
      <c r="B57" s="24"/>
      <c r="C57" s="24">
        <f>'Tasas de Uso'!A15</f>
        <v>9</v>
      </c>
      <c r="D57" s="29" t="s">
        <v>85</v>
      </c>
      <c r="E57" s="24">
        <f>'Tasas de Uso'!C15</f>
        <v>64.413990146090939</v>
      </c>
      <c r="F57" s="24">
        <f>'Tasas de Uso'!D15</f>
        <v>12.997601351750541</v>
      </c>
      <c r="G57" s="28">
        <f>'Tasas de Uso'!E15</f>
        <v>4.9558367273216568</v>
      </c>
      <c r="J57" t="str">
        <f t="shared" si="0"/>
        <v>Atención de Urgencia del Traumatismo Cráneo Encefálico moderado o grave</v>
      </c>
    </row>
    <row r="58" spans="1:10" x14ac:dyDescent="0.2">
      <c r="A58" s="13"/>
      <c r="B58" s="24"/>
      <c r="C58" s="24">
        <f>'Tasas de Uso'!A61</f>
        <v>55</v>
      </c>
      <c r="D58" s="29" t="s">
        <v>8</v>
      </c>
      <c r="E58" s="24">
        <f>'Tasas de Uso'!C61</f>
        <v>1.2953407412431057</v>
      </c>
      <c r="F58" s="24">
        <f>'Tasas de Uso'!D61</f>
        <v>0.42156916474501388</v>
      </c>
      <c r="G58" s="28">
        <f>'Tasas de Uso'!E61</f>
        <v>3.0726648188953587</v>
      </c>
      <c r="J58" t="str">
        <f t="shared" si="0"/>
        <v>Cáncer de Mama</v>
      </c>
    </row>
    <row r="59" spans="1:10" ht="33.75" x14ac:dyDescent="0.2">
      <c r="A59" s="13"/>
      <c r="B59" s="24"/>
      <c r="C59" s="24">
        <f>'Tasas de Uso'!A33</f>
        <v>27</v>
      </c>
      <c r="D59" s="29" t="s">
        <v>35</v>
      </c>
      <c r="E59" s="24">
        <f>'Tasas de Uso'!C33</f>
        <v>27.276600436291609</v>
      </c>
      <c r="F59" s="24">
        <f>'Tasas de Uso'!D33</f>
        <v>1.5889914671158214</v>
      </c>
      <c r="G59" s="28">
        <f>'Tasas de Uso'!E33</f>
        <v>17.165982952571401</v>
      </c>
      <c r="J59" t="str">
        <f t="shared" si="0"/>
        <v>Tratamiento quirúrgico de la hiperplasia benigna de la próstata en personas sintomáticas</v>
      </c>
    </row>
    <row r="60" spans="1:10" ht="22.5" x14ac:dyDescent="0.2">
      <c r="A60" s="13"/>
      <c r="B60" s="24"/>
      <c r="C60" s="24">
        <f>'Tasas de Uso'!A38</f>
        <v>32</v>
      </c>
      <c r="D60" s="29" t="s">
        <v>284</v>
      </c>
      <c r="E60" s="24">
        <f>'Tasas de Uso'!C38</f>
        <v>5.1143625818046763</v>
      </c>
      <c r="F60" s="24">
        <f>'Tasas de Uso'!D38</f>
        <v>2.4969865911820057</v>
      </c>
      <c r="G60" s="28">
        <f>'Tasas de Uso'!E38</f>
        <v>2.0482138750227232</v>
      </c>
      <c r="J60" t="str">
        <f t="shared" si="0"/>
        <v>Epilepsia no refractaria en personas de 15 años y más</v>
      </c>
    </row>
    <row r="61" spans="1:10" x14ac:dyDescent="0.2">
      <c r="A61" s="13"/>
      <c r="B61" s="24"/>
      <c r="C61" s="24">
        <f>'Tasas de Uso'!A42</f>
        <v>36</v>
      </c>
      <c r="D61" s="29" t="s">
        <v>283</v>
      </c>
      <c r="E61" s="24">
        <f>'Tasas de Uso'!C42</f>
        <v>910.49204469983545</v>
      </c>
      <c r="F61" s="24">
        <f>'Tasas de Uso'!D42</f>
        <v>66.921538056285286</v>
      </c>
      <c r="G61" s="28">
        <f>'Tasas de Uso'!E42</f>
        <v>13.605366390922658</v>
      </c>
      <c r="J61" t="str">
        <f t="shared" si="0"/>
        <v>Enfermedad de Parkinson</v>
      </c>
    </row>
    <row r="62" spans="1:10" ht="22.5" x14ac:dyDescent="0.2">
      <c r="A62" s="13"/>
      <c r="B62" s="24"/>
      <c r="C62" s="24">
        <f>'Tasas de Uso'!A48</f>
        <v>42</v>
      </c>
      <c r="D62" s="29" t="s">
        <v>25</v>
      </c>
      <c r="E62" s="24">
        <f>'Tasas de Uso'!C48</f>
        <v>1.1464510008703348</v>
      </c>
      <c r="F62" s="24">
        <f>'Tasas de Uso'!D48</f>
        <v>1.1674223023708077</v>
      </c>
      <c r="G62" s="28">
        <f>'Tasas de Uso'!E48</f>
        <v>0.98203623362524062</v>
      </c>
      <c r="J62" t="str">
        <f t="shared" si="0"/>
        <v>Trastorno de Conducción que requiere Marcapaso</v>
      </c>
    </row>
    <row r="63" spans="1:10" x14ac:dyDescent="0.2">
      <c r="A63" s="13"/>
      <c r="B63" s="24"/>
      <c r="C63" s="24">
        <f>'Tasas de Uso'!A62</f>
        <v>56</v>
      </c>
      <c r="D63" s="29" t="s">
        <v>88</v>
      </c>
      <c r="E63" s="24">
        <f>'Tasas de Uso'!C62</f>
        <v>382.96612861309228</v>
      </c>
      <c r="F63" s="24">
        <f>'Tasas de Uso'!D62</f>
        <v>333.89575902550848</v>
      </c>
      <c r="G63" s="28">
        <f>'Tasas de Uso'!E62</f>
        <v>1.1469631412234709</v>
      </c>
      <c r="J63" t="str">
        <f t="shared" si="0"/>
        <v>Artritis Reumatoide</v>
      </c>
    </row>
    <row r="64" spans="1:10" ht="33.75" x14ac:dyDescent="0.2">
      <c r="A64" s="13"/>
      <c r="B64" s="24"/>
      <c r="C64" s="24">
        <f>'Tasas de Uso'!A28</f>
        <v>22</v>
      </c>
      <c r="D64" s="29" t="s">
        <v>89</v>
      </c>
      <c r="E64" s="24">
        <f>'Tasas de Uso'!C28</f>
        <v>21.704991326928219</v>
      </c>
      <c r="F64" s="24">
        <f>'Tasas de Uso'!D28</f>
        <v>18.934318773697985</v>
      </c>
      <c r="G64" s="28">
        <f>'Tasas de Uso'!E28</f>
        <v>1.1463307228712674</v>
      </c>
      <c r="J64" t="str">
        <f t="shared" si="0"/>
        <v>Consumo perjudicial y dependencia de riesgo bajo a moderado de alcohol y drogas en personas menores de 20 años</v>
      </c>
    </row>
    <row r="65" spans="1:10" ht="22.5" x14ac:dyDescent="0.2">
      <c r="A65" s="13"/>
      <c r="B65" s="24"/>
      <c r="C65" s="24">
        <f>'Tasas de Uso'!A54</f>
        <v>48</v>
      </c>
      <c r="D65" s="29" t="s">
        <v>28</v>
      </c>
      <c r="E65" s="24">
        <f>'Tasas de Uso'!C54</f>
        <v>3.2457963401264029</v>
      </c>
      <c r="F65" s="24">
        <f>'Tasas de Uso'!D54</f>
        <v>0.97285191864233966</v>
      </c>
      <c r="G65" s="28">
        <f>'Tasas de Uso'!E54</f>
        <v>3.3363724508618571</v>
      </c>
      <c r="J65" t="str">
        <f t="shared" si="0"/>
        <v>Cáncer de próstata en personas de 15 años y más</v>
      </c>
    </row>
    <row r="66" spans="1:10" x14ac:dyDescent="0.2">
      <c r="A66" s="13"/>
      <c r="B66" s="24"/>
      <c r="C66" s="24">
        <f>'Tasas de Uso'!A45</f>
        <v>39</v>
      </c>
      <c r="D66" s="29" t="s">
        <v>14</v>
      </c>
      <c r="E66" s="24">
        <f>'Tasas de Uso'!C45</f>
        <v>185.65765213183477</v>
      </c>
      <c r="F66" s="24">
        <f>'Tasas de Uso'!D45</f>
        <v>279.56468000608209</v>
      </c>
      <c r="G66" s="28">
        <f>'Tasas de Uso'!E45</f>
        <v>0.66409552210885758</v>
      </c>
      <c r="J66" t="str">
        <f t="shared" si="0"/>
        <v>Cánceres Infantiles</v>
      </c>
    </row>
    <row r="67" spans="1:10" x14ac:dyDescent="0.2">
      <c r="A67" s="13"/>
      <c r="B67" s="24"/>
      <c r="C67" s="24">
        <f>'Tasas de Uso'!A51</f>
        <v>45</v>
      </c>
      <c r="D67" s="29" t="s">
        <v>16</v>
      </c>
      <c r="E67" s="24">
        <f>'Tasas de Uso'!C51</f>
        <v>2.8109745801847708</v>
      </c>
      <c r="F67" s="24">
        <f>'Tasas de Uso'!D51</f>
        <v>2.2318937618569357</v>
      </c>
      <c r="G67" s="28">
        <f>'Tasas de Uso'!E51</f>
        <v>1.2594571606517866</v>
      </c>
      <c r="J67" t="str">
        <f t="shared" si="0"/>
        <v>Cáncer de Testículo</v>
      </c>
    </row>
    <row r="68" spans="1:10" x14ac:dyDescent="0.2">
      <c r="A68" s="13"/>
      <c r="B68" s="24"/>
      <c r="C68" s="24">
        <f>'Tasas de Uso'!A41</f>
        <v>35</v>
      </c>
      <c r="D68" s="29" t="s">
        <v>1</v>
      </c>
      <c r="E68" s="24">
        <f>'Tasas de Uso'!C41</f>
        <v>49.8704816194128</v>
      </c>
      <c r="F68" s="24">
        <f>'Tasas de Uso'!D41</f>
        <v>31.438184441808041</v>
      </c>
      <c r="G68" s="28">
        <f>'Tasas de Uso'!E41</f>
        <v>1.5863028512897388</v>
      </c>
      <c r="J68" t="str">
        <f t="shared" si="0"/>
        <v>Insuficiencia Renal Crónica Terminal</v>
      </c>
    </row>
    <row r="69" spans="1:10" x14ac:dyDescent="0.2">
      <c r="A69" s="13"/>
      <c r="B69" s="24"/>
      <c r="C69" s="24">
        <f>'Tasas de Uso'!A37</f>
        <v>31</v>
      </c>
      <c r="D69" s="29" t="s">
        <v>15</v>
      </c>
      <c r="E69" s="24">
        <f>'Tasas de Uso'!C37</f>
        <v>50.830957363263941</v>
      </c>
      <c r="F69" s="24">
        <f>'Tasas de Uso'!D37</f>
        <v>4.6372608121951524</v>
      </c>
      <c r="G69" s="28">
        <f>'Tasas de Uso'!E37</f>
        <v>10.961418695620434</v>
      </c>
      <c r="J69" t="str">
        <f t="shared" si="0"/>
        <v>Esquizofrenia</v>
      </c>
    </row>
    <row r="70" spans="1:10" x14ac:dyDescent="0.2">
      <c r="A70" s="13"/>
      <c r="B70" s="24"/>
      <c r="C70" s="24">
        <f>'Tasas de Uso'!A67</f>
        <v>61</v>
      </c>
      <c r="D70" s="29" t="s">
        <v>22</v>
      </c>
      <c r="E70" s="24">
        <f>'Tasas de Uso'!C67</f>
        <v>53.332027919287931</v>
      </c>
      <c r="F70" s="24">
        <f>'Tasas de Uso'!D67</f>
        <v>67.82477154087465</v>
      </c>
      <c r="G70" s="28">
        <f>'Tasas de Uso'!E67</f>
        <v>0.78632078970066777</v>
      </c>
      <c r="J70" t="str">
        <f t="shared" si="0"/>
        <v>Epilepsia No Refractaria</v>
      </c>
    </row>
    <row r="71" spans="1:10" ht="22.5" x14ac:dyDescent="0.2">
      <c r="A71" s="13"/>
      <c r="B71" s="24"/>
      <c r="C71" s="24">
        <f>'Tasas de Uso'!A73</f>
        <v>67</v>
      </c>
      <c r="D71" s="29" t="s">
        <v>82</v>
      </c>
      <c r="E71" s="24">
        <f>'Tasas de Uso'!C73</f>
        <v>0.35733537689464989</v>
      </c>
      <c r="F71" s="24">
        <f>'Tasas de Uso'!D73</f>
        <v>1.3295642888111976</v>
      </c>
      <c r="G71" s="28">
        <f>'Tasas de Uso'!E73</f>
        <v>0.26876126254425342</v>
      </c>
      <c r="J71" t="str">
        <f t="shared" si="0"/>
        <v>Tratamiento quirúrgico de Hernia del Núcleo Pulposo lumbar</v>
      </c>
    </row>
    <row r="72" spans="1:10" x14ac:dyDescent="0.2">
      <c r="A72" s="13"/>
      <c r="B72" s="24"/>
      <c r="C72" s="24">
        <f>'Tasas de Uso'!A52</f>
        <v>46</v>
      </c>
      <c r="D72" s="29" t="s">
        <v>17</v>
      </c>
      <c r="E72" s="24">
        <f>'Tasas de Uso'!C52</f>
        <v>553.74327790739039</v>
      </c>
      <c r="F72" s="24">
        <f>'Tasas de Uso'!D52</f>
        <v>22.343165731485737</v>
      </c>
      <c r="G72" s="28">
        <f>'Tasas de Uso'!E52</f>
        <v>24.783564001723427</v>
      </c>
      <c r="J72" t="str">
        <f t="shared" si="0"/>
        <v>Linfoma del Adulto</v>
      </c>
    </row>
    <row r="73" spans="1:10" ht="22.5" x14ac:dyDescent="0.2">
      <c r="B73" s="14"/>
      <c r="C73" s="24">
        <f>'Tasas de Uso'!A36</f>
        <v>30</v>
      </c>
      <c r="D73" s="29" t="s">
        <v>32</v>
      </c>
      <c r="E73" s="24">
        <f>'Tasas de Uso'!C36</f>
        <v>132.67509846152217</v>
      </c>
      <c r="F73" s="24">
        <f>'Tasas de Uso'!D36</f>
        <v>45.830326509425603</v>
      </c>
      <c r="G73" s="28">
        <f>'Tasas de Uso'!E36</f>
        <v>2.894919337618854</v>
      </c>
      <c r="J73" t="str">
        <f t="shared" si="0"/>
        <v>Desprendimiento de retina regmatógeno no traumático</v>
      </c>
    </row>
    <row r="74" spans="1:10" x14ac:dyDescent="0.2">
      <c r="B74" s="14"/>
      <c r="C74" s="24">
        <f>'Tasas de Uso'!A39</f>
        <v>33</v>
      </c>
      <c r="D74" s="29" t="s">
        <v>13</v>
      </c>
      <c r="E74" s="24">
        <f>'Tasas de Uso'!C39</f>
        <v>1.9368706154681952</v>
      </c>
      <c r="F74" s="24">
        <f>'Tasas de Uso'!D39</f>
        <v>1.4594128174146868</v>
      </c>
      <c r="G74" s="28">
        <f>'Tasas de Uso'!E39</f>
        <v>1.3271574652190001</v>
      </c>
      <c r="J74" t="str">
        <f t="shared" si="0"/>
        <v>Fisura Labiopalatina</v>
      </c>
    </row>
    <row r="75" spans="1:10" ht="22.5" x14ac:dyDescent="0.2">
      <c r="B75" s="14"/>
      <c r="C75" s="24">
        <f>'Tasas de Uso'!A68</f>
        <v>62</v>
      </c>
      <c r="D75" s="29" t="s">
        <v>10</v>
      </c>
      <c r="E75" s="24">
        <f>'Tasas de Uso'!C68</f>
        <v>5.6131432120534583</v>
      </c>
      <c r="F75" s="24">
        <f>'Tasas de Uso'!D68</f>
        <v>3.6319804962647351</v>
      </c>
      <c r="G75" s="28">
        <f>'Tasas de Uso'!E68</f>
        <v>1.5454772452182013</v>
      </c>
      <c r="J75" t="str">
        <f t="shared" si="0"/>
        <v>Escoliosis, tratamiento quirúrgico en menores de 25 años</v>
      </c>
    </row>
    <row r="76" spans="1:10" x14ac:dyDescent="0.2">
      <c r="B76" s="14"/>
      <c r="C76" s="24">
        <f>'Tasas de Uso'!A40</f>
        <v>34</v>
      </c>
      <c r="D76" s="29" t="s">
        <v>46</v>
      </c>
      <c r="E76" s="24">
        <f>'Tasas de Uso'!C40</f>
        <v>128.83633492513533</v>
      </c>
      <c r="F76" s="24">
        <f>'Tasas de Uso'!D40</f>
        <v>242.16047316147751</v>
      </c>
      <c r="G76" s="28">
        <f>'Tasas de Uso'!E40</f>
        <v>0.53202875449960263</v>
      </c>
      <c r="J76" t="str">
        <f t="shared" si="0"/>
        <v>Politraumatizado grave</v>
      </c>
    </row>
    <row r="77" spans="1:10" ht="33.75" x14ac:dyDescent="0.2">
      <c r="B77" s="14"/>
      <c r="C77" s="24">
        <f>'Tasas de Uso'!A58</f>
        <v>52</v>
      </c>
      <c r="D77" s="29" t="s">
        <v>81</v>
      </c>
      <c r="E77" s="24">
        <f>'Tasas de Uso'!C58</f>
        <v>8.643268777166778</v>
      </c>
      <c r="F77" s="24">
        <f>'Tasas de Uso'!D58</f>
        <v>14.465978086109768</v>
      </c>
      <c r="G77" s="28">
        <f>'Tasas de Uso'!E58</f>
        <v>0.59748941452262017</v>
      </c>
      <c r="J77" t="str">
        <f t="shared" si="0"/>
        <v>Tratamiento quirúrgico de Tumores Primarios del Sistema Nervioso Central de personas de 15 años o más</v>
      </c>
    </row>
    <row r="78" spans="1:10" x14ac:dyDescent="0.2">
      <c r="B78" s="14"/>
      <c r="C78" s="24">
        <f>'Tasas de Uso'!A55</f>
        <v>49</v>
      </c>
      <c r="D78" s="29" t="s">
        <v>43</v>
      </c>
      <c r="E78" s="24">
        <f>'Tasas de Uso'!C55</f>
        <v>30.187394860579275</v>
      </c>
      <c r="F78" s="24">
        <f>'Tasas de Uso'!D55</f>
        <v>2.4969865911820057</v>
      </c>
      <c r="G78" s="28">
        <f>'Tasas de Uso'!E55</f>
        <v>12.089530223023496</v>
      </c>
      <c r="J78" t="str">
        <f t="shared" si="0"/>
        <v>Leucemia en personas de 15 años y más</v>
      </c>
    </row>
    <row r="79" spans="1:10" x14ac:dyDescent="0.2">
      <c r="B79" s="14"/>
      <c r="C79" s="24">
        <f>'Tasas de Uso'!A30</f>
        <v>24</v>
      </c>
      <c r="D79" s="29" t="s">
        <v>33</v>
      </c>
      <c r="E79" s="24">
        <f>'Tasas de Uso'!C30</f>
        <v>2462.4175620385499</v>
      </c>
      <c r="F79" s="24">
        <f>'Tasas de Uso'!D30</f>
        <v>643.27485380116957</v>
      </c>
      <c r="G79" s="28">
        <f>'Tasas de Uso'!E30</f>
        <v>3.8279400282599276</v>
      </c>
      <c r="J79" t="str">
        <f t="shared" si="0"/>
        <v>Hemofilia</v>
      </c>
    </row>
    <row r="80" spans="1:10" x14ac:dyDescent="0.2">
      <c r="B80" s="14"/>
      <c r="C80" s="24">
        <f>'Tasas de Uso'!A72</f>
        <v>66</v>
      </c>
      <c r="D80" s="29" t="s">
        <v>6</v>
      </c>
      <c r="E80" s="24">
        <f>'Tasas de Uso'!C72</f>
        <v>20462.000301354939</v>
      </c>
      <c r="F80" s="24">
        <f>'Tasas de Uso'!D72</f>
        <v>11807.992202729045</v>
      </c>
      <c r="G80" s="28">
        <f>'Tasas de Uso'!E72</f>
        <v>1.7328941237466089</v>
      </c>
      <c r="J80" t="str">
        <f t="shared" si="0"/>
        <v>Diabetes Mellitus Tipo 1</v>
      </c>
    </row>
    <row r="81" spans="2:10" x14ac:dyDescent="0.2">
      <c r="B81" s="14"/>
      <c r="C81" s="24">
        <f>'Tasas de Uso'!A34</f>
        <v>28</v>
      </c>
      <c r="D81" s="29" t="s">
        <v>91</v>
      </c>
      <c r="E81" s="24">
        <f>'Tasas de Uso'!C34</f>
        <v>21.765606886921013</v>
      </c>
      <c r="F81" s="24">
        <f>'Tasas de Uso'!D34</f>
        <v>11.578946561244576</v>
      </c>
      <c r="G81" s="28">
        <f>'Tasas de Uso'!E34</f>
        <v>1.8797570894550801</v>
      </c>
      <c r="J81" t="str">
        <f t="shared" si="0"/>
        <v>Gran Quemado</v>
      </c>
    </row>
    <row r="82" spans="2:10" ht="22.5" x14ac:dyDescent="0.2">
      <c r="B82" s="14"/>
      <c r="C82" s="24">
        <f>'Tasas de Uso'!A46</f>
        <v>40</v>
      </c>
      <c r="D82" s="29" t="s">
        <v>282</v>
      </c>
      <c r="E82" s="24">
        <f>'Tasas de Uso'!C46</f>
        <v>367.42121306953186</v>
      </c>
      <c r="F82" s="24">
        <f>'Tasas de Uso'!D46</f>
        <v>277.77777777777777</v>
      </c>
      <c r="G82" s="28">
        <f>'Tasas de Uso'!E46</f>
        <v>1.3227163670503148</v>
      </c>
      <c r="J82" t="str">
        <f t="shared" si="0"/>
        <v>Hemorragia Subaracnoidea secundaria a ruptura de Aneurismas Cerebrales</v>
      </c>
    </row>
    <row r="83" spans="2:10" x14ac:dyDescent="0.2">
      <c r="B83" s="14"/>
      <c r="C83" s="24">
        <f>'Tasas de Uso'!A71</f>
        <v>65</v>
      </c>
      <c r="D83" s="29" t="s">
        <v>277</v>
      </c>
      <c r="E83" s="24">
        <f>'Tasas de Uso'!C71</f>
        <v>14305.087103167705</v>
      </c>
      <c r="F83" s="24">
        <f>'Tasas de Uso'!D71</f>
        <v>399.61013645224165</v>
      </c>
      <c r="G83" s="28">
        <f>'Tasas de Uso'!E71</f>
        <v>35.797608214268458</v>
      </c>
      <c r="J83" t="str">
        <f t="shared" si="0"/>
        <v>Artritis idiopática juvenil</v>
      </c>
    </row>
    <row r="84" spans="2:10" x14ac:dyDescent="0.2">
      <c r="B84" s="14"/>
      <c r="C84" s="24">
        <f>'Tasas de Uso'!A49</f>
        <v>43</v>
      </c>
      <c r="D84" s="29" t="s">
        <v>281</v>
      </c>
      <c r="E84" s="24">
        <f>'Tasas de Uso'!C49</f>
        <v>3.2794703435488994</v>
      </c>
      <c r="F84" s="24">
        <f>'Tasas de Uso'!D49</f>
        <v>4.1331365960313624</v>
      </c>
      <c r="G84" s="28">
        <f>'Tasas de Uso'!E49</f>
        <v>0.79345801121062554</v>
      </c>
      <c r="J84" t="str">
        <f t="shared" si="0"/>
        <v>Hepatitis C</v>
      </c>
    </row>
    <row r="85" spans="2:10" x14ac:dyDescent="0.2">
      <c r="B85" s="14"/>
      <c r="C85" s="24">
        <f>'Tasas de Uso'!A66</f>
        <v>60</v>
      </c>
      <c r="D85" s="29" t="s">
        <v>275</v>
      </c>
      <c r="E85" s="24">
        <f>'Tasas de Uso'!C66</f>
        <v>12.085278467188946</v>
      </c>
      <c r="F85" s="24">
        <f>'Tasas de Uso'!D66</f>
        <v>11.200800175244991</v>
      </c>
      <c r="G85" s="28">
        <f>'Tasas de Uso'!E66</f>
        <v>1.0789656344284</v>
      </c>
      <c r="J85" t="str">
        <f>+TRIM(D85)</f>
        <v>Hepatitis B</v>
      </c>
    </row>
    <row r="86" spans="2:10" x14ac:dyDescent="0.2">
      <c r="B86" s="14"/>
      <c r="C86" s="24">
        <f>'Tasas de Uso'!A74</f>
        <v>68</v>
      </c>
      <c r="D86" s="29" t="s">
        <v>278</v>
      </c>
      <c r="E86" s="24">
        <f>'Tasas de Uso'!C74</f>
        <v>0.58811447447244447</v>
      </c>
      <c r="F86" s="24">
        <f>'Tasas de Uso'!D74</f>
        <v>0.97285191864233966</v>
      </c>
      <c r="G86" s="28">
        <f>'Tasas de Uso'!E74</f>
        <v>0.60452620095891441</v>
      </c>
      <c r="J86" t="str">
        <f>+TRIM(D86)</f>
        <v>Esclerosis múltiple recurrente remitente</v>
      </c>
    </row>
    <row r="87" spans="2:10" x14ac:dyDescent="0.2">
      <c r="B87" s="14"/>
      <c r="C87" s="24">
        <f>'Tasas de Uso'!A70</f>
        <v>64</v>
      </c>
      <c r="D87" s="29" t="s">
        <v>87</v>
      </c>
      <c r="E87" s="24">
        <f>'Tasas de Uso'!C70</f>
        <v>58.245666433827921</v>
      </c>
      <c r="F87" s="24">
        <f>'Tasas de Uso'!D70</f>
        <v>1.7835618508442896</v>
      </c>
      <c r="G87" s="28">
        <f>'Tasas de Uso'!E70</f>
        <v>32.656936683331729</v>
      </c>
      <c r="J87" t="str">
        <f>+TRIM(D87)</f>
        <v>Fibrosis Quística</v>
      </c>
    </row>
    <row r="88" spans="2:10" x14ac:dyDescent="0.2">
      <c r="B88" s="14"/>
      <c r="C88" s="24">
        <f>'Tasas de Uso'!A63</f>
        <v>57</v>
      </c>
      <c r="D88" s="29" t="s">
        <v>79</v>
      </c>
      <c r="E88" s="24">
        <f>'Tasas de Uso'!C63</f>
        <v>272.37850180233437</v>
      </c>
      <c r="F88" s="24">
        <f>'Tasas de Uso'!D63</f>
        <v>97.465886939571149</v>
      </c>
      <c r="G88" s="28">
        <v>9999999</v>
      </c>
      <c r="J88" t="str">
        <f>+TRIM(D88)</f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0"/>
      <c r="B1" s="30"/>
      <c r="C1" s="30"/>
      <c r="D1" s="30"/>
      <c r="E1" s="30"/>
      <c r="F1" s="30"/>
      <c r="G1" s="30"/>
    </row>
    <row r="2" spans="1:9" x14ac:dyDescent="0.2">
      <c r="A2" s="457"/>
      <c r="B2" s="454" t="s">
        <v>194</v>
      </c>
      <c r="C2" s="455"/>
      <c r="D2" s="455" t="s">
        <v>193</v>
      </c>
      <c r="E2" s="455"/>
      <c r="F2" s="455" t="s">
        <v>218</v>
      </c>
      <c r="G2" s="456"/>
    </row>
    <row r="3" spans="1:9" ht="26.25" thickBot="1" x14ac:dyDescent="0.25">
      <c r="A3" s="458"/>
      <c r="B3" s="47" t="s">
        <v>288</v>
      </c>
      <c r="C3" s="48" t="s">
        <v>289</v>
      </c>
      <c r="D3" s="48" t="s">
        <v>288</v>
      </c>
      <c r="E3" s="48" t="s">
        <v>289</v>
      </c>
      <c r="F3" s="48" t="s">
        <v>288</v>
      </c>
      <c r="G3" s="49" t="s">
        <v>289</v>
      </c>
    </row>
    <row r="4" spans="1:9" x14ac:dyDescent="0.2">
      <c r="A4" s="50" t="s">
        <v>290</v>
      </c>
      <c r="B4" s="36">
        <v>7284044</v>
      </c>
      <c r="C4" s="41">
        <f>+B4/$B$8</f>
        <v>0.60444891296527614</v>
      </c>
      <c r="D4" s="34">
        <v>348485</v>
      </c>
      <c r="E4" s="41">
        <f>+D4/$D$8</f>
        <v>0.53134215028253062</v>
      </c>
      <c r="F4" s="35">
        <f>+D4+B4</f>
        <v>7632529</v>
      </c>
      <c r="G4" s="44">
        <f>+F4/$F$8</f>
        <v>0.60067546121980764</v>
      </c>
    </row>
    <row r="5" spans="1:9" x14ac:dyDescent="0.2">
      <c r="A5" s="51" t="s">
        <v>291</v>
      </c>
      <c r="B5" s="37">
        <v>4763311</v>
      </c>
      <c r="C5" s="42">
        <f>+B5/$B$8</f>
        <v>0.39527193356678553</v>
      </c>
      <c r="D5" s="31">
        <v>304118</v>
      </c>
      <c r="E5" s="42">
        <f>+D5/$D$8</f>
        <v>0.46369488517331497</v>
      </c>
      <c r="F5" s="32">
        <f>+D5+B5</f>
        <v>5067429</v>
      </c>
      <c r="G5" s="45">
        <f>+F5/$F$8</f>
        <v>0.3988036274442755</v>
      </c>
    </row>
    <row r="6" spans="1:9" x14ac:dyDescent="0.2">
      <c r="A6" s="51" t="s">
        <v>292</v>
      </c>
      <c r="B6" s="37">
        <v>3364</v>
      </c>
      <c r="C6" s="42">
        <f>+B6/$B$8</f>
        <v>2.791534679383031E-4</v>
      </c>
      <c r="D6" s="31">
        <v>36</v>
      </c>
      <c r="E6" s="42">
        <f>+D6/$D$8</f>
        <v>5.4889930442260371E-5</v>
      </c>
      <c r="F6" s="32">
        <f>+D6+B6</f>
        <v>3400</v>
      </c>
      <c r="G6" s="45">
        <f>+F6/$F$8</f>
        <v>2.6757796375845359E-4</v>
      </c>
    </row>
    <row r="7" spans="1:9" x14ac:dyDescent="0.2">
      <c r="A7" s="51" t="s">
        <v>79</v>
      </c>
      <c r="B7" s="37"/>
      <c r="C7" s="42">
        <f>+B7/$B$8</f>
        <v>0</v>
      </c>
      <c r="D7" s="31">
        <v>3219</v>
      </c>
      <c r="E7" s="42">
        <f>+D7/$D$8</f>
        <v>4.9080746137121142E-3</v>
      </c>
      <c r="F7" s="32">
        <f>+D7+B7</f>
        <v>3219</v>
      </c>
      <c r="G7" s="45">
        <f>+F7/$F$8</f>
        <v>2.5333337215837119E-4</v>
      </c>
    </row>
    <row r="8" spans="1:9" ht="13.5" thickBot="1" x14ac:dyDescent="0.25">
      <c r="A8" s="52" t="s">
        <v>99</v>
      </c>
      <c r="B8" s="38">
        <f>+SUM(B4:B7)</f>
        <v>12050719</v>
      </c>
      <c r="C8" s="43">
        <f>+B8/$B$8</f>
        <v>1</v>
      </c>
      <c r="D8" s="40">
        <f>+SUM(D4:D7)</f>
        <v>655858</v>
      </c>
      <c r="E8" s="43">
        <f>+D8/$D$8</f>
        <v>1</v>
      </c>
      <c r="F8" s="33">
        <f>+D8+B8</f>
        <v>12706577</v>
      </c>
      <c r="G8" s="46">
        <f>+F8/$F$8</f>
        <v>1</v>
      </c>
    </row>
    <row r="11" spans="1:9" x14ac:dyDescent="0.2">
      <c r="B11" s="18"/>
    </row>
    <row r="13" spans="1:9" x14ac:dyDescent="0.2">
      <c r="D13" s="39"/>
      <c r="F13" s="39"/>
    </row>
    <row r="14" spans="1:9" x14ac:dyDescent="0.2">
      <c r="D14" s="39"/>
      <c r="F14" s="39"/>
      <c r="I14" s="39"/>
    </row>
    <row r="15" spans="1:9" x14ac:dyDescent="0.2">
      <c r="I15" s="39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23" t="s">
        <v>67</v>
      </c>
      <c r="L14" s="424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23" t="s">
        <v>67</v>
      </c>
      <c r="L14" s="424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23" t="s">
        <v>67</v>
      </c>
      <c r="L14" s="424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pageSetup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3"/>
  <sheetViews>
    <sheetView showGridLines="0" workbookViewId="0">
      <selection activeCell="F2" sqref="F2"/>
    </sheetView>
  </sheetViews>
  <sheetFormatPr baseColWidth="10" defaultColWidth="11.42578125" defaultRowHeight="12.75" x14ac:dyDescent="0.2"/>
  <cols>
    <col min="1" max="1" width="5" style="30" bestFit="1" customWidth="1"/>
    <col min="2" max="2" width="11.42578125" style="30" bestFit="1" customWidth="1"/>
    <col min="3" max="3" width="45.85546875" style="71" bestFit="1" customWidth="1"/>
    <col min="4" max="5" width="14.28515625" style="71" bestFit="1" customWidth="1"/>
    <col min="6" max="6" width="14.28515625" style="30" bestFit="1" customWidth="1"/>
    <col min="7" max="7" width="13.140625" style="30" customWidth="1"/>
    <col min="8" max="8" width="14.140625" style="30" bestFit="1" customWidth="1"/>
    <col min="9" max="9" width="10.85546875" style="30" bestFit="1" customWidth="1"/>
    <col min="10" max="10" width="10.42578125" style="30" bestFit="1" customWidth="1"/>
    <col min="11" max="11" width="11.5703125" style="30" bestFit="1" customWidth="1"/>
    <col min="12" max="13" width="11.42578125" style="30"/>
    <col min="14" max="14" width="12.7109375" style="30" customWidth="1"/>
    <col min="15" max="15" width="43.42578125" style="30" customWidth="1"/>
    <col min="16" max="16" width="15.42578125" style="30" bestFit="1" customWidth="1"/>
    <col min="17" max="17" width="8.85546875" style="30" bestFit="1" customWidth="1"/>
    <col min="18" max="18" width="7.42578125" style="30" bestFit="1" customWidth="1"/>
    <col min="19" max="16384" width="11.42578125" style="30"/>
  </cols>
  <sheetData>
    <row r="1" spans="1:18" ht="42" x14ac:dyDescent="0.2">
      <c r="A1" s="53" t="s">
        <v>195</v>
      </c>
      <c r="B1" s="54" t="s">
        <v>257</v>
      </c>
      <c r="C1" s="55" t="s">
        <v>0</v>
      </c>
      <c r="D1" s="56" t="s">
        <v>219</v>
      </c>
      <c r="E1" s="57" t="s">
        <v>220</v>
      </c>
      <c r="F1" s="58" t="s">
        <v>194</v>
      </c>
      <c r="G1" s="58" t="s">
        <v>193</v>
      </c>
      <c r="H1" s="58" t="s">
        <v>99</v>
      </c>
      <c r="I1" s="59" t="s">
        <v>254</v>
      </c>
      <c r="J1" s="59" t="s">
        <v>255</v>
      </c>
      <c r="K1" s="59" t="s">
        <v>256</v>
      </c>
      <c r="N1" s="58" t="s">
        <v>194</v>
      </c>
      <c r="O1" s="58" t="s">
        <v>193</v>
      </c>
      <c r="P1" s="58" t="s">
        <v>99</v>
      </c>
    </row>
    <row r="2" spans="1:18" x14ac:dyDescent="0.2">
      <c r="A2" s="56">
        <v>46</v>
      </c>
      <c r="B2" s="60" t="s">
        <v>216</v>
      </c>
      <c r="C2" s="60" t="s">
        <v>44</v>
      </c>
      <c r="D2" s="60">
        <v>13432759</v>
      </c>
      <c r="E2" s="60">
        <v>3083717</v>
      </c>
      <c r="F2" s="60">
        <f t="shared" ref="F2:F33" si="0">IF(ISNA(VLOOKUP(A2,CASOS,2,0)),0,VLOOKUP(A2,CASOS,2,0))</f>
        <v>3665461</v>
      </c>
      <c r="G2" s="60">
        <f t="shared" ref="G2:G33" si="1">IF(ISNA(VLOOKUP(A2,CASOS,3,0)),0,VLOOKUP(A2,CASOS,3,0))</f>
        <v>68443</v>
      </c>
      <c r="H2" s="60">
        <f t="shared" ref="H2:H33" si="2">+G2+F2</f>
        <v>3733904</v>
      </c>
      <c r="I2" s="61">
        <f t="shared" ref="I2:I33" si="3">+F2/VLOOKUP($B2,$M$2:$P$4,2,0)</f>
        <v>0.19464341774856742</v>
      </c>
      <c r="J2" s="61">
        <f t="shared" ref="J2:J33" si="4">+G2/VLOOKUP($B2,$M$2:$P$4,3,0)</f>
        <v>6.372606071214755E-2</v>
      </c>
      <c r="K2" s="61">
        <f t="shared" ref="K2:K33" si="5">+H2/VLOOKUP($B2,$M$2:$P$4,4,0)</f>
        <v>0.18757972280389562</v>
      </c>
      <c r="L2" s="323"/>
      <c r="M2" s="62" t="s">
        <v>214</v>
      </c>
      <c r="N2" s="63">
        <f t="shared" ref="N2:P4" si="6">+SUMIF($B$2:$B$81,"="&amp;$M2,F$2:F$81)</f>
        <v>2971305</v>
      </c>
      <c r="O2" s="63">
        <f t="shared" si="6"/>
        <v>150007</v>
      </c>
      <c r="P2" s="63">
        <f t="shared" si="6"/>
        <v>3121312</v>
      </c>
    </row>
    <row r="3" spans="1:18" x14ac:dyDescent="0.2">
      <c r="A3" s="56">
        <v>19</v>
      </c>
      <c r="B3" s="60" t="s">
        <v>216</v>
      </c>
      <c r="C3" s="60" t="s">
        <v>19</v>
      </c>
      <c r="D3" s="60">
        <v>925664</v>
      </c>
      <c r="E3" s="60">
        <v>218732</v>
      </c>
      <c r="F3" s="60">
        <f t="shared" si="0"/>
        <v>3293555</v>
      </c>
      <c r="G3" s="60">
        <f t="shared" si="1"/>
        <v>126250</v>
      </c>
      <c r="H3" s="60">
        <f t="shared" si="2"/>
        <v>3419805</v>
      </c>
      <c r="I3" s="61">
        <f t="shared" si="3"/>
        <v>0.17489445440638515</v>
      </c>
      <c r="J3" s="61">
        <f t="shared" si="4"/>
        <v>0.11754913088129726</v>
      </c>
      <c r="K3" s="61">
        <f t="shared" si="5"/>
        <v>0.17180036603602458</v>
      </c>
      <c r="L3" s="323"/>
      <c r="M3" s="62" t="s">
        <v>215</v>
      </c>
      <c r="N3" s="63">
        <f t="shared" si="6"/>
        <v>4208508</v>
      </c>
      <c r="O3" s="63">
        <f t="shared" si="6"/>
        <v>269815</v>
      </c>
      <c r="P3" s="63">
        <f t="shared" si="6"/>
        <v>4478323</v>
      </c>
    </row>
    <row r="4" spans="1:18" x14ac:dyDescent="0.2">
      <c r="A4" s="56">
        <v>21</v>
      </c>
      <c r="B4" s="60" t="s">
        <v>216</v>
      </c>
      <c r="C4" s="60" t="s">
        <v>21</v>
      </c>
      <c r="D4" s="60">
        <v>10459006</v>
      </c>
      <c r="E4" s="60">
        <v>2419470</v>
      </c>
      <c r="F4" s="60">
        <f t="shared" si="0"/>
        <v>2708856</v>
      </c>
      <c r="G4" s="60">
        <f t="shared" si="1"/>
        <v>235666</v>
      </c>
      <c r="H4" s="60">
        <f t="shared" si="2"/>
        <v>2944522</v>
      </c>
      <c r="I4" s="61">
        <f t="shared" si="3"/>
        <v>0.14384575092429391</v>
      </c>
      <c r="J4" s="61">
        <f t="shared" si="4"/>
        <v>0.21942442359027167</v>
      </c>
      <c r="K4" s="61">
        <f t="shared" si="5"/>
        <v>0.14792362646441162</v>
      </c>
      <c r="M4" s="62" t="s">
        <v>216</v>
      </c>
      <c r="N4" s="63">
        <f t="shared" si="6"/>
        <v>18831672</v>
      </c>
      <c r="O4" s="63">
        <f t="shared" si="6"/>
        <v>1074019</v>
      </c>
      <c r="P4" s="63">
        <f t="shared" si="6"/>
        <v>19905691</v>
      </c>
    </row>
    <row r="5" spans="1:18" x14ac:dyDescent="0.2">
      <c r="A5" s="56">
        <v>29</v>
      </c>
      <c r="B5" s="60" t="s">
        <v>216</v>
      </c>
      <c r="C5" s="60" t="s">
        <v>29</v>
      </c>
      <c r="D5" s="60">
        <v>1662288</v>
      </c>
      <c r="E5" s="60">
        <v>140463</v>
      </c>
      <c r="F5" s="60">
        <f t="shared" si="0"/>
        <v>1358713</v>
      </c>
      <c r="G5" s="60">
        <f t="shared" si="1"/>
        <v>17309</v>
      </c>
      <c r="H5" s="60">
        <f t="shared" si="2"/>
        <v>1376022</v>
      </c>
      <c r="I5" s="61">
        <f t="shared" si="3"/>
        <v>7.2150417658081556E-2</v>
      </c>
      <c r="J5" s="61">
        <f t="shared" si="4"/>
        <v>1.6116102229103955E-2</v>
      </c>
      <c r="K5" s="61">
        <f t="shared" si="5"/>
        <v>6.9127065219690184E-2</v>
      </c>
      <c r="M5" s="62" t="s">
        <v>99</v>
      </c>
      <c r="N5" s="63">
        <f>+SUM(N2:N4)</f>
        <v>26011485</v>
      </c>
      <c r="O5" s="63">
        <f>+SUM(O2:O4)</f>
        <v>1493841</v>
      </c>
      <c r="P5" s="63">
        <f>+SUM(P2:P4)</f>
        <v>27505326</v>
      </c>
    </row>
    <row r="6" spans="1:18" x14ac:dyDescent="0.2">
      <c r="A6" s="56">
        <v>7</v>
      </c>
      <c r="B6" s="60" t="s">
        <v>216</v>
      </c>
      <c r="C6" s="60" t="s">
        <v>7</v>
      </c>
      <c r="D6" s="60">
        <v>13432759</v>
      </c>
      <c r="E6" s="60">
        <v>3083717</v>
      </c>
      <c r="F6" s="60">
        <f t="shared" si="0"/>
        <v>1182046</v>
      </c>
      <c r="G6" s="60">
        <f t="shared" si="1"/>
        <v>114484</v>
      </c>
      <c r="H6" s="60">
        <f t="shared" si="2"/>
        <v>1296530</v>
      </c>
      <c r="I6" s="61">
        <f t="shared" si="3"/>
        <v>6.2769041431902595E-2</v>
      </c>
      <c r="J6" s="61">
        <f t="shared" si="4"/>
        <v>0.10659401742427276</v>
      </c>
      <c r="K6" s="61">
        <f t="shared" si="5"/>
        <v>6.5133634396314102E-2</v>
      </c>
      <c r="N6" s="64"/>
      <c r="O6" s="64"/>
      <c r="P6" s="64"/>
    </row>
    <row r="7" spans="1:18" x14ac:dyDescent="0.2">
      <c r="A7" s="56">
        <v>23</v>
      </c>
      <c r="B7" s="60" t="s">
        <v>216</v>
      </c>
      <c r="C7" s="60" t="s">
        <v>23</v>
      </c>
      <c r="D7" s="60">
        <v>192892</v>
      </c>
      <c r="E7" s="60">
        <v>43322</v>
      </c>
      <c r="F7" s="60">
        <f t="shared" si="0"/>
        <v>994613</v>
      </c>
      <c r="G7" s="60">
        <f t="shared" si="1"/>
        <v>148864</v>
      </c>
      <c r="H7" s="60">
        <f t="shared" si="2"/>
        <v>1143477</v>
      </c>
      <c r="I7" s="61">
        <f t="shared" si="3"/>
        <v>5.2815968757314806E-2</v>
      </c>
      <c r="J7" s="61">
        <f t="shared" si="4"/>
        <v>0.13860462431297771</v>
      </c>
      <c r="K7" s="61">
        <f t="shared" si="5"/>
        <v>5.7444727741428316E-2</v>
      </c>
      <c r="N7" s="64"/>
      <c r="O7" s="64"/>
      <c r="P7" s="64"/>
    </row>
    <row r="8" spans="1:18" x14ac:dyDescent="0.2">
      <c r="A8" s="56">
        <v>66</v>
      </c>
      <c r="B8" s="60" t="s">
        <v>216</v>
      </c>
      <c r="C8" s="60" t="s">
        <v>206</v>
      </c>
      <c r="D8" s="60">
        <v>172554</v>
      </c>
      <c r="E8" s="60">
        <v>41040</v>
      </c>
      <c r="F8" s="60">
        <f t="shared" si="0"/>
        <v>811934</v>
      </c>
      <c r="G8" s="60">
        <f t="shared" si="1"/>
        <v>67840</v>
      </c>
      <c r="H8" s="60">
        <f t="shared" si="2"/>
        <v>879774</v>
      </c>
      <c r="I8" s="61">
        <f t="shared" si="3"/>
        <v>4.3115343130445349E-2</v>
      </c>
      <c r="J8" s="61">
        <f t="shared" si="4"/>
        <v>6.3164618130591738E-2</v>
      </c>
      <c r="K8" s="61">
        <f t="shared" si="5"/>
        <v>4.4197109258854665E-2</v>
      </c>
      <c r="N8" s="65" t="s">
        <v>260</v>
      </c>
      <c r="O8" s="66"/>
      <c r="P8" s="66"/>
    </row>
    <row r="9" spans="1:18" x14ac:dyDescent="0.2">
      <c r="A9" s="56">
        <v>11</v>
      </c>
      <c r="B9" s="60" t="s">
        <v>216</v>
      </c>
      <c r="C9" s="60" t="s">
        <v>11</v>
      </c>
      <c r="D9" s="60">
        <v>13432759</v>
      </c>
      <c r="E9" s="60">
        <v>3083717</v>
      </c>
      <c r="F9" s="60">
        <f t="shared" si="0"/>
        <v>599537</v>
      </c>
      <c r="G9" s="60">
        <f t="shared" si="1"/>
        <v>22718</v>
      </c>
      <c r="H9" s="60">
        <f t="shared" si="2"/>
        <v>622255</v>
      </c>
      <c r="I9" s="61">
        <f t="shared" si="3"/>
        <v>3.1836631394174662E-2</v>
      </c>
      <c r="J9" s="61">
        <f t="shared" si="4"/>
        <v>2.115232598305989E-2</v>
      </c>
      <c r="K9" s="61">
        <f t="shared" si="5"/>
        <v>3.1260155701201227E-2</v>
      </c>
      <c r="P9" s="67" t="s">
        <v>194</v>
      </c>
      <c r="Q9" s="67" t="s">
        <v>193</v>
      </c>
      <c r="R9" s="67" t="s">
        <v>218</v>
      </c>
    </row>
    <row r="10" spans="1:18" x14ac:dyDescent="0.2">
      <c r="A10" s="56">
        <v>65</v>
      </c>
      <c r="B10" s="60" t="s">
        <v>216</v>
      </c>
      <c r="C10" s="60" t="s">
        <v>205</v>
      </c>
      <c r="D10" s="60">
        <v>172554</v>
      </c>
      <c r="E10" s="60">
        <v>41040</v>
      </c>
      <c r="F10" s="60">
        <f t="shared" si="0"/>
        <v>531269</v>
      </c>
      <c r="G10" s="60">
        <f t="shared" si="1"/>
        <v>3078</v>
      </c>
      <c r="H10" s="60">
        <f t="shared" si="2"/>
        <v>534347</v>
      </c>
      <c r="I10" s="61">
        <f t="shared" si="3"/>
        <v>2.821146205180294E-2</v>
      </c>
      <c r="J10" s="61">
        <f t="shared" si="4"/>
        <v>2.8658710879416473E-3</v>
      </c>
      <c r="K10" s="61">
        <f t="shared" si="5"/>
        <v>2.6843931215449892E-2</v>
      </c>
      <c r="N10" s="61" t="str">
        <f>+"N° "&amp;A2</f>
        <v>N° 46</v>
      </c>
      <c r="O10" s="61" t="str">
        <f>+C2</f>
        <v>Urgencias odontológicas ambulatorias</v>
      </c>
      <c r="P10" s="61">
        <f t="shared" ref="P10:R13" si="7">+I2</f>
        <v>0.19464341774856742</v>
      </c>
      <c r="Q10" s="61">
        <f t="shared" si="7"/>
        <v>6.372606071214755E-2</v>
      </c>
      <c r="R10" s="61">
        <f t="shared" si="7"/>
        <v>0.18757972280389562</v>
      </c>
    </row>
    <row r="11" spans="1:18" ht="21" x14ac:dyDescent="0.2">
      <c r="A11" s="56">
        <v>41</v>
      </c>
      <c r="B11" s="60" t="s">
        <v>216</v>
      </c>
      <c r="C11" s="60" t="s">
        <v>41</v>
      </c>
      <c r="D11" s="60">
        <v>2964546</v>
      </c>
      <c r="E11" s="60">
        <v>403953</v>
      </c>
      <c r="F11" s="60">
        <f t="shared" si="0"/>
        <v>494691</v>
      </c>
      <c r="G11" s="60">
        <f t="shared" si="1"/>
        <v>18394</v>
      </c>
      <c r="H11" s="60">
        <f t="shared" si="2"/>
        <v>513085</v>
      </c>
      <c r="I11" s="61">
        <f t="shared" si="3"/>
        <v>2.6269096020788807E-2</v>
      </c>
      <c r="J11" s="61">
        <f t="shared" si="4"/>
        <v>1.7126326443014508E-2</v>
      </c>
      <c r="K11" s="61">
        <f t="shared" si="5"/>
        <v>2.5775794470033721E-2</v>
      </c>
      <c r="N11" s="61" t="str">
        <f>+"N° "&amp;A3</f>
        <v>N° 19</v>
      </c>
      <c r="O11" s="61" t="str">
        <f>+C3</f>
        <v>Infección Respiratoria Aguda (IRA) Infantil</v>
      </c>
      <c r="P11" s="61">
        <f t="shared" si="7"/>
        <v>0.17489445440638515</v>
      </c>
      <c r="Q11" s="61">
        <f t="shared" si="7"/>
        <v>0.11754913088129726</v>
      </c>
      <c r="R11" s="61">
        <f t="shared" si="7"/>
        <v>0.17180036603602458</v>
      </c>
    </row>
    <row r="12" spans="1:18" ht="21" x14ac:dyDescent="0.2">
      <c r="A12" s="56">
        <v>36</v>
      </c>
      <c r="B12" s="60" t="s">
        <v>216</v>
      </c>
      <c r="C12" s="60" t="s">
        <v>36</v>
      </c>
      <c r="D12" s="60">
        <v>1662288</v>
      </c>
      <c r="E12" s="60">
        <v>140463</v>
      </c>
      <c r="F12" s="60">
        <f t="shared" si="0"/>
        <v>465763</v>
      </c>
      <c r="G12" s="60">
        <f t="shared" si="1"/>
        <v>1946</v>
      </c>
      <c r="H12" s="60">
        <f t="shared" si="2"/>
        <v>467709</v>
      </c>
      <c r="I12" s="61">
        <f t="shared" si="3"/>
        <v>2.4732960514605395E-2</v>
      </c>
      <c r="J12" s="61">
        <f t="shared" si="4"/>
        <v>1.811886009465382E-3</v>
      </c>
      <c r="K12" s="61">
        <f t="shared" si="5"/>
        <v>2.3496245370231057E-2</v>
      </c>
      <c r="N12" s="61" t="str">
        <f>+"N° "&amp;A4</f>
        <v>N° 21</v>
      </c>
      <c r="O12" s="61" t="str">
        <f>+C4</f>
        <v>Hipertensión Arterial</v>
      </c>
      <c r="P12" s="61">
        <f t="shared" si="7"/>
        <v>0.14384575092429391</v>
      </c>
      <c r="Q12" s="61">
        <f t="shared" si="7"/>
        <v>0.21942442359027167</v>
      </c>
      <c r="R12" s="61">
        <f t="shared" si="7"/>
        <v>0.14792362646441162</v>
      </c>
    </row>
    <row r="13" spans="1:18" x14ac:dyDescent="0.2">
      <c r="A13" s="56">
        <v>76</v>
      </c>
      <c r="B13" s="60" t="s">
        <v>216</v>
      </c>
      <c r="C13" s="60" t="s">
        <v>359</v>
      </c>
      <c r="D13" s="60">
        <v>10459006</v>
      </c>
      <c r="E13" s="60">
        <v>2419470</v>
      </c>
      <c r="F13" s="60">
        <f t="shared" si="0"/>
        <v>293760</v>
      </c>
      <c r="G13" s="60">
        <f t="shared" si="1"/>
        <v>57067</v>
      </c>
      <c r="H13" s="60">
        <f t="shared" si="2"/>
        <v>350827</v>
      </c>
      <c r="I13" s="61">
        <f t="shared" si="3"/>
        <v>1.55992521534997E-2</v>
      </c>
      <c r="J13" s="61">
        <f t="shared" si="4"/>
        <v>5.3134069322795963E-2</v>
      </c>
      <c r="K13" s="61">
        <f t="shared" si="5"/>
        <v>1.7624457246925011E-2</v>
      </c>
      <c r="N13" s="61" t="str">
        <f>+"N° "&amp;A5</f>
        <v>N° 29</v>
      </c>
      <c r="O13" s="61" t="str">
        <f>+C5</f>
        <v>Vicios de refracción en personas de 65 años y más</v>
      </c>
      <c r="P13" s="61">
        <f t="shared" si="7"/>
        <v>7.2150417658081556E-2</v>
      </c>
      <c r="Q13" s="61">
        <f t="shared" si="7"/>
        <v>1.6116102229103955E-2</v>
      </c>
      <c r="R13" s="61">
        <f t="shared" si="7"/>
        <v>6.9127065219690184E-2</v>
      </c>
    </row>
    <row r="14" spans="1:18" ht="21" x14ac:dyDescent="0.2">
      <c r="A14" s="56">
        <v>39</v>
      </c>
      <c r="B14" s="60" t="s">
        <v>216</v>
      </c>
      <c r="C14" s="60" t="s">
        <v>39</v>
      </c>
      <c r="D14" s="60">
        <v>2973753</v>
      </c>
      <c r="E14" s="60">
        <v>664247</v>
      </c>
      <c r="F14" s="60">
        <f t="shared" si="0"/>
        <v>266377</v>
      </c>
      <c r="G14" s="60">
        <f t="shared" si="1"/>
        <v>50324</v>
      </c>
      <c r="H14" s="60">
        <f t="shared" si="2"/>
        <v>316701</v>
      </c>
      <c r="I14" s="61">
        <f t="shared" si="3"/>
        <v>1.4145159282723276E-2</v>
      </c>
      <c r="J14" s="61">
        <f t="shared" si="4"/>
        <v>4.6855781880953691E-2</v>
      </c>
      <c r="K14" s="61">
        <f t="shared" si="5"/>
        <v>1.5910073154456181E-2</v>
      </c>
      <c r="N14" s="61" t="s">
        <v>258</v>
      </c>
      <c r="O14" s="61" t="s">
        <v>259</v>
      </c>
      <c r="P14" s="61">
        <f>+SUM(I$6:I$39)</f>
        <v>0.41446595926267199</v>
      </c>
      <c r="Q14" s="61">
        <f>+SUM(J$6:J$39)</f>
        <v>0.58318428258717991</v>
      </c>
      <c r="R14" s="61">
        <f>+SUM(K$6:K$39)</f>
        <v>0.42356921947597798</v>
      </c>
    </row>
    <row r="15" spans="1:18" x14ac:dyDescent="0.2">
      <c r="A15" s="56">
        <v>47</v>
      </c>
      <c r="B15" s="60" t="s">
        <v>216</v>
      </c>
      <c r="C15" s="60" t="s">
        <v>45</v>
      </c>
      <c r="D15" s="60">
        <v>152083</v>
      </c>
      <c r="E15" s="60">
        <v>25552</v>
      </c>
      <c r="F15" s="60">
        <f t="shared" si="0"/>
        <v>285917</v>
      </c>
      <c r="G15" s="60">
        <f t="shared" si="1"/>
        <v>13035</v>
      </c>
      <c r="H15" s="60">
        <f t="shared" si="2"/>
        <v>298952</v>
      </c>
      <c r="I15" s="61">
        <f t="shared" si="3"/>
        <v>1.5182772936996779E-2</v>
      </c>
      <c r="J15" s="61">
        <f t="shared" si="4"/>
        <v>1.2136656800298691E-2</v>
      </c>
      <c r="K15" s="61">
        <f t="shared" si="5"/>
        <v>1.5018418601996786E-2</v>
      </c>
      <c r="O15" s="61" t="s">
        <v>99</v>
      </c>
      <c r="P15" s="61">
        <f>+SUM(P10:P14)</f>
        <v>1.0000000000000002</v>
      </c>
      <c r="Q15" s="61">
        <f>+SUM(Q10:Q14)</f>
        <v>1.0000000000000004</v>
      </c>
      <c r="R15" s="61">
        <f>+SUM(R10:R14)</f>
        <v>1</v>
      </c>
    </row>
    <row r="16" spans="1:18" x14ac:dyDescent="0.2">
      <c r="A16" s="56">
        <v>31</v>
      </c>
      <c r="B16" s="60" t="s">
        <v>216</v>
      </c>
      <c r="C16" s="60" t="s">
        <v>31</v>
      </c>
      <c r="D16" s="60">
        <v>13432759</v>
      </c>
      <c r="E16" s="60">
        <v>3083717</v>
      </c>
      <c r="F16" s="60">
        <f t="shared" si="0"/>
        <v>267081</v>
      </c>
      <c r="G16" s="60">
        <f t="shared" si="1"/>
        <v>5682</v>
      </c>
      <c r="H16" s="60">
        <f t="shared" si="2"/>
        <v>272763</v>
      </c>
      <c r="I16" s="61">
        <f t="shared" si="3"/>
        <v>1.418254311141358E-2</v>
      </c>
      <c r="J16" s="61">
        <f t="shared" si="4"/>
        <v>5.2904092013269788E-3</v>
      </c>
      <c r="K16" s="61">
        <f t="shared" si="5"/>
        <v>1.3702764701813164E-2</v>
      </c>
    </row>
    <row r="17" spans="1:18" x14ac:dyDescent="0.2">
      <c r="A17" s="56">
        <v>20</v>
      </c>
      <c r="B17" s="60" t="s">
        <v>216</v>
      </c>
      <c r="C17" s="60" t="s">
        <v>20</v>
      </c>
      <c r="D17" s="60">
        <v>1662288</v>
      </c>
      <c r="E17" s="60">
        <v>140463</v>
      </c>
      <c r="F17" s="60">
        <f t="shared" si="0"/>
        <v>260305</v>
      </c>
      <c r="G17" s="60">
        <f t="shared" si="1"/>
        <v>1090</v>
      </c>
      <c r="H17" s="60">
        <f t="shared" si="2"/>
        <v>261395</v>
      </c>
      <c r="I17" s="61">
        <f t="shared" si="3"/>
        <v>1.3822723760269402E-2</v>
      </c>
      <c r="J17" s="61">
        <f t="shared" si="4"/>
        <v>1.0148796250345664E-3</v>
      </c>
      <c r="K17" s="61">
        <f t="shared" si="5"/>
        <v>1.313167174151352E-2</v>
      </c>
      <c r="N17" s="65" t="s">
        <v>261</v>
      </c>
      <c r="O17" s="66"/>
      <c r="P17" s="66"/>
    </row>
    <row r="18" spans="1:18" ht="21" x14ac:dyDescent="0.2">
      <c r="A18" s="56">
        <v>56</v>
      </c>
      <c r="B18" s="60" t="s">
        <v>216</v>
      </c>
      <c r="C18" s="60" t="s">
        <v>53</v>
      </c>
      <c r="D18" s="60">
        <v>1662288</v>
      </c>
      <c r="E18" s="60">
        <v>140463</v>
      </c>
      <c r="F18" s="60">
        <f t="shared" si="0"/>
        <v>217847</v>
      </c>
      <c r="G18" s="60">
        <f t="shared" si="1"/>
        <v>13080</v>
      </c>
      <c r="H18" s="60">
        <f t="shared" si="2"/>
        <v>230927</v>
      </c>
      <c r="I18" s="61">
        <f t="shared" si="3"/>
        <v>1.1568117796444203E-2</v>
      </c>
      <c r="J18" s="61">
        <f t="shared" si="4"/>
        <v>1.2178555500414797E-2</v>
      </c>
      <c r="K18" s="61">
        <f t="shared" si="5"/>
        <v>1.160105419098488E-2</v>
      </c>
      <c r="P18" s="67" t="s">
        <v>194</v>
      </c>
      <c r="Q18" s="67" t="s">
        <v>193</v>
      </c>
      <c r="R18" s="67" t="s">
        <v>218</v>
      </c>
    </row>
    <row r="19" spans="1:18" ht="21" x14ac:dyDescent="0.2">
      <c r="A19" s="56">
        <v>38</v>
      </c>
      <c r="B19" s="60" t="s">
        <v>216</v>
      </c>
      <c r="C19" s="60" t="s">
        <v>38</v>
      </c>
      <c r="D19" s="60">
        <v>5672884</v>
      </c>
      <c r="E19" s="60">
        <v>1056703</v>
      </c>
      <c r="F19" s="60">
        <f t="shared" si="0"/>
        <v>208781</v>
      </c>
      <c r="G19" s="60">
        <f t="shared" si="1"/>
        <v>8844</v>
      </c>
      <c r="H19" s="60">
        <f t="shared" si="2"/>
        <v>217625</v>
      </c>
      <c r="I19" s="61">
        <f t="shared" si="3"/>
        <v>1.1086694797997756E-2</v>
      </c>
      <c r="J19" s="61">
        <f t="shared" si="4"/>
        <v>8.2344911961520235E-3</v>
      </c>
      <c r="K19" s="61">
        <f t="shared" si="5"/>
        <v>1.0932803086313357E-2</v>
      </c>
      <c r="N19" s="61" t="str">
        <f>+"N° "&amp;A40</f>
        <v>N° 5</v>
      </c>
      <c r="O19" s="61" t="str">
        <f>+C40</f>
        <v>Infarto Agudo del Miocardio (IAM)</v>
      </c>
      <c r="P19" s="61">
        <f t="shared" ref="P19:R22" si="8">+I40</f>
        <v>0.29291035420463402</v>
      </c>
      <c r="Q19" s="61">
        <f t="shared" si="8"/>
        <v>7.8996313505369745E-2</v>
      </c>
      <c r="R19" s="61">
        <f t="shared" si="8"/>
        <v>0.28262986846556831</v>
      </c>
    </row>
    <row r="20" spans="1:18" x14ac:dyDescent="0.2">
      <c r="A20" s="56">
        <v>61</v>
      </c>
      <c r="B20" s="60" t="s">
        <v>216</v>
      </c>
      <c r="C20" s="60" t="s">
        <v>201</v>
      </c>
      <c r="D20" s="60">
        <v>10459006</v>
      </c>
      <c r="E20" s="60">
        <v>2419470</v>
      </c>
      <c r="F20" s="60">
        <f t="shared" si="0"/>
        <v>156066</v>
      </c>
      <c r="G20" s="60">
        <f t="shared" si="1"/>
        <v>31154</v>
      </c>
      <c r="H20" s="60">
        <f t="shared" si="2"/>
        <v>187220</v>
      </c>
      <c r="I20" s="61">
        <f t="shared" si="3"/>
        <v>8.2874213187230528E-3</v>
      </c>
      <c r="J20" s="61">
        <f t="shared" si="4"/>
        <v>2.9006935631492554E-2</v>
      </c>
      <c r="K20" s="61">
        <f t="shared" si="5"/>
        <v>9.4053504598257849E-3</v>
      </c>
      <c r="N20" s="61" t="str">
        <f>+"N° "&amp;A41</f>
        <v>N° 54</v>
      </c>
      <c r="O20" s="61" t="str">
        <f>+C41</f>
        <v>Analgesia del parto</v>
      </c>
      <c r="P20" s="61">
        <f t="shared" si="8"/>
        <v>0.182947223526363</v>
      </c>
      <c r="Q20" s="61">
        <f t="shared" si="8"/>
        <v>9.6662155766064246E-3</v>
      </c>
      <c r="R20" s="61">
        <f t="shared" si="8"/>
        <v>0.17461951897150943</v>
      </c>
    </row>
    <row r="21" spans="1:18" x14ac:dyDescent="0.2">
      <c r="A21" s="56">
        <v>4</v>
      </c>
      <c r="B21" s="60" t="s">
        <v>216</v>
      </c>
      <c r="C21" s="60" t="s">
        <v>4</v>
      </c>
      <c r="D21" s="60">
        <v>13432759</v>
      </c>
      <c r="E21" s="60">
        <v>3083717</v>
      </c>
      <c r="F21" s="60">
        <f t="shared" si="0"/>
        <v>157720</v>
      </c>
      <c r="G21" s="60">
        <f t="shared" si="1"/>
        <v>10111</v>
      </c>
      <c r="H21" s="60">
        <f t="shared" si="2"/>
        <v>167831</v>
      </c>
      <c r="I21" s="61">
        <f t="shared" si="3"/>
        <v>8.3752520753335134E-3</v>
      </c>
      <c r="J21" s="61">
        <f t="shared" si="4"/>
        <v>9.4141723749766072E-3</v>
      </c>
      <c r="K21" s="61">
        <f t="shared" si="5"/>
        <v>8.4313074085195037E-3</v>
      </c>
      <c r="N21" s="61" t="str">
        <f>+"N° "&amp;A42</f>
        <v>N° 26</v>
      </c>
      <c r="O21" s="61" t="str">
        <f>+C42</f>
        <v>Colecistectomía preventiva del cancer de vesícula en personas de 35 a 49 años sintomáticos</v>
      </c>
      <c r="P21" s="61">
        <f t="shared" si="8"/>
        <v>6.7340781239219799E-2</v>
      </c>
      <c r="Q21" s="61">
        <f t="shared" si="8"/>
        <v>0.11845447212463418</v>
      </c>
      <c r="R21" s="61">
        <f t="shared" si="8"/>
        <v>6.9797251924831605E-2</v>
      </c>
    </row>
    <row r="22" spans="1:18" ht="21" x14ac:dyDescent="0.2">
      <c r="A22" s="56">
        <v>64</v>
      </c>
      <c r="B22" s="60" t="s">
        <v>216</v>
      </c>
      <c r="C22" s="60" t="s">
        <v>204</v>
      </c>
      <c r="D22" s="60">
        <v>13432759</v>
      </c>
      <c r="E22" s="60">
        <v>3083717</v>
      </c>
      <c r="F22" s="60">
        <f t="shared" si="0"/>
        <v>166059</v>
      </c>
      <c r="G22" s="60">
        <f t="shared" si="1"/>
        <v>1183</v>
      </c>
      <c r="H22" s="60">
        <f t="shared" si="2"/>
        <v>167242</v>
      </c>
      <c r="I22" s="61">
        <f t="shared" si="3"/>
        <v>8.8180698984136937E-3</v>
      </c>
      <c r="J22" s="61">
        <f t="shared" si="4"/>
        <v>1.1014702719411853E-3</v>
      </c>
      <c r="K22" s="61">
        <f t="shared" si="5"/>
        <v>8.4017178805799817E-3</v>
      </c>
      <c r="N22" s="61" t="str">
        <f>+"N° "&amp;A43</f>
        <v>N° 24</v>
      </c>
      <c r="O22" s="61" t="str">
        <f>+C43</f>
        <v>Prematurez</v>
      </c>
      <c r="P22" s="61">
        <f t="shared" si="8"/>
        <v>7.0746019005117275E-2</v>
      </c>
      <c r="Q22" s="61">
        <f t="shared" si="8"/>
        <v>4.4944569253434839E-2</v>
      </c>
      <c r="R22" s="61">
        <f t="shared" si="8"/>
        <v>6.9506028234280967E-2</v>
      </c>
    </row>
    <row r="23" spans="1:18" x14ac:dyDescent="0.2">
      <c r="A23" s="56">
        <v>18</v>
      </c>
      <c r="B23" s="60" t="s">
        <v>216</v>
      </c>
      <c r="C23" s="60" t="s">
        <v>18</v>
      </c>
      <c r="D23" s="60">
        <v>13432759</v>
      </c>
      <c r="E23" s="60">
        <v>3083717</v>
      </c>
      <c r="F23" s="60">
        <f t="shared" si="0"/>
        <v>129604</v>
      </c>
      <c r="G23" s="60">
        <f t="shared" si="1"/>
        <v>8981</v>
      </c>
      <c r="H23" s="60">
        <f t="shared" si="2"/>
        <v>138585</v>
      </c>
      <c r="I23" s="61">
        <f t="shared" si="3"/>
        <v>6.882235417014485E-3</v>
      </c>
      <c r="J23" s="61">
        <f t="shared" si="4"/>
        <v>8.3620494609499465E-3</v>
      </c>
      <c r="K23" s="61">
        <f t="shared" si="5"/>
        <v>6.9620793370097026E-3</v>
      </c>
      <c r="N23" s="68" t="s">
        <v>266</v>
      </c>
      <c r="O23" s="68" t="s">
        <v>262</v>
      </c>
      <c r="P23" s="61">
        <f>+SUM(I$44:I$72)</f>
        <v>0.38605562202466581</v>
      </c>
      <c r="Q23" s="61">
        <f>+SUM(J$44:J$72)</f>
        <v>0.74793842953995504</v>
      </c>
      <c r="R23" s="61">
        <f>+SUM(K$44:K$72)</f>
        <v>0.4034473324038097</v>
      </c>
    </row>
    <row r="24" spans="1:18" x14ac:dyDescent="0.2">
      <c r="A24" s="56">
        <v>30</v>
      </c>
      <c r="B24" s="60" t="s">
        <v>216</v>
      </c>
      <c r="C24" s="60" t="s">
        <v>30</v>
      </c>
      <c r="D24" s="60">
        <v>1698887</v>
      </c>
      <c r="E24" s="60">
        <v>394935</v>
      </c>
      <c r="F24" s="60">
        <f t="shared" si="0"/>
        <v>89496</v>
      </c>
      <c r="G24" s="60">
        <f t="shared" si="1"/>
        <v>5315</v>
      </c>
      <c r="H24" s="60">
        <f t="shared" si="2"/>
        <v>94811</v>
      </c>
      <c r="I24" s="61">
        <f t="shared" si="3"/>
        <v>4.7524192222549331E-3</v>
      </c>
      <c r="J24" s="61">
        <f t="shared" si="4"/>
        <v>4.9487020248245141E-3</v>
      </c>
      <c r="K24" s="61">
        <f t="shared" si="5"/>
        <v>4.7630097342513753E-3</v>
      </c>
      <c r="O24" s="61" t="s">
        <v>99</v>
      </c>
      <c r="P24" s="61">
        <f>+SUM(P19:P23)</f>
        <v>0.99999999999999989</v>
      </c>
      <c r="Q24" s="61">
        <f>+SUM(Q19:Q23)</f>
        <v>1.0000000000000002</v>
      </c>
      <c r="R24" s="61">
        <f>+SUM(R19:R23)</f>
        <v>1</v>
      </c>
    </row>
    <row r="25" spans="1:18" x14ac:dyDescent="0.2">
      <c r="A25" s="56">
        <v>80</v>
      </c>
      <c r="B25" s="60" t="s">
        <v>216</v>
      </c>
      <c r="C25" s="60" t="s">
        <v>363</v>
      </c>
      <c r="D25" s="60">
        <v>13432759</v>
      </c>
      <c r="E25" s="60">
        <v>3083717</v>
      </c>
      <c r="F25" s="60">
        <f t="shared" si="0"/>
        <v>47565</v>
      </c>
      <c r="G25" s="60">
        <f t="shared" si="1"/>
        <v>14595</v>
      </c>
      <c r="H25" s="60">
        <f t="shared" si="2"/>
        <v>62160</v>
      </c>
      <c r="I25" s="61">
        <f t="shared" si="3"/>
        <v>2.5257980279180733E-3</v>
      </c>
      <c r="J25" s="61">
        <f t="shared" si="4"/>
        <v>1.3589145070990365E-2</v>
      </c>
      <c r="K25" s="61">
        <f t="shared" si="5"/>
        <v>3.1227250538552014E-3</v>
      </c>
    </row>
    <row r="26" spans="1:18" x14ac:dyDescent="0.2">
      <c r="A26" s="56">
        <v>52</v>
      </c>
      <c r="B26" s="60" t="s">
        <v>216</v>
      </c>
      <c r="C26" s="60" t="s">
        <v>49</v>
      </c>
      <c r="D26" s="60">
        <v>10459006</v>
      </c>
      <c r="E26" s="60">
        <v>2419470</v>
      </c>
      <c r="F26" s="60">
        <f t="shared" si="0"/>
        <v>49566</v>
      </c>
      <c r="G26" s="60">
        <f t="shared" si="1"/>
        <v>10452</v>
      </c>
      <c r="H26" s="60">
        <f t="shared" si="2"/>
        <v>60018</v>
      </c>
      <c r="I26" s="61">
        <f t="shared" si="3"/>
        <v>2.6320551887267364E-3</v>
      </c>
      <c r="J26" s="61">
        <f t="shared" si="4"/>
        <v>9.7316714136342092E-3</v>
      </c>
      <c r="K26" s="61">
        <f t="shared" si="5"/>
        <v>3.0151176364588399E-3</v>
      </c>
      <c r="N26" s="65" t="s">
        <v>263</v>
      </c>
      <c r="O26" s="66"/>
      <c r="P26" s="66"/>
    </row>
    <row r="27" spans="1:18" ht="21" x14ac:dyDescent="0.2">
      <c r="A27" s="56">
        <v>60</v>
      </c>
      <c r="B27" s="60" t="s">
        <v>216</v>
      </c>
      <c r="C27" s="60" t="s">
        <v>200</v>
      </c>
      <c r="D27" s="60">
        <v>10459006</v>
      </c>
      <c r="E27" s="60">
        <v>2419470</v>
      </c>
      <c r="F27" s="60">
        <f t="shared" si="0"/>
        <v>37128</v>
      </c>
      <c r="G27" s="60">
        <f t="shared" si="1"/>
        <v>4956</v>
      </c>
      <c r="H27" s="60">
        <f t="shared" si="2"/>
        <v>42084</v>
      </c>
      <c r="I27" s="61">
        <f t="shared" si="3"/>
        <v>1.9715721471784344E-3</v>
      </c>
      <c r="J27" s="61">
        <f t="shared" si="4"/>
        <v>4.6144435061204686E-3</v>
      </c>
      <c r="K27" s="61">
        <f t="shared" si="5"/>
        <v>2.1141692594344001E-3</v>
      </c>
      <c r="P27" s="67" t="s">
        <v>194</v>
      </c>
      <c r="Q27" s="67" t="s">
        <v>193</v>
      </c>
      <c r="R27" s="67" t="s">
        <v>218</v>
      </c>
    </row>
    <row r="28" spans="1:18" x14ac:dyDescent="0.2">
      <c r="A28" s="56">
        <v>62</v>
      </c>
      <c r="B28" s="60" t="s">
        <v>216</v>
      </c>
      <c r="C28" s="60" t="s">
        <v>202</v>
      </c>
      <c r="D28" s="60">
        <v>13432759</v>
      </c>
      <c r="E28" s="60">
        <v>3083717</v>
      </c>
      <c r="F28" s="60">
        <f t="shared" si="0"/>
        <v>23098</v>
      </c>
      <c r="G28" s="60">
        <f t="shared" si="1"/>
        <v>3164</v>
      </c>
      <c r="H28" s="60">
        <f t="shared" si="2"/>
        <v>26262</v>
      </c>
      <c r="I28" s="61">
        <f t="shared" si="3"/>
        <v>1.2265506748418303E-3</v>
      </c>
      <c r="J28" s="61">
        <f t="shared" si="4"/>
        <v>2.9459441592746497E-3</v>
      </c>
      <c r="K28" s="61">
        <f t="shared" si="5"/>
        <v>1.3193211931200981E-3</v>
      </c>
      <c r="N28" s="61" t="str">
        <f>+"N° "&amp;A73</f>
        <v>N° 3</v>
      </c>
      <c r="O28" s="61" t="str">
        <f>+C73</f>
        <v>Cáncer Cérvicouterino</v>
      </c>
      <c r="P28" s="61">
        <f t="shared" ref="P28:R31" si="9">+I73</f>
        <v>0.72185605920197848</v>
      </c>
      <c r="Q28" s="61">
        <f t="shared" si="9"/>
        <v>5.8847728999499659E-2</v>
      </c>
      <c r="R28" s="61">
        <f t="shared" si="9"/>
        <v>0.68191039368978079</v>
      </c>
    </row>
    <row r="29" spans="1:18" ht="21" x14ac:dyDescent="0.2">
      <c r="A29" s="56">
        <v>32</v>
      </c>
      <c r="B29" s="60" t="s">
        <v>216</v>
      </c>
      <c r="C29" s="60" t="s">
        <v>32</v>
      </c>
      <c r="D29" s="60">
        <v>13432759</v>
      </c>
      <c r="E29" s="60">
        <v>3083717</v>
      </c>
      <c r="F29" s="60">
        <f t="shared" si="0"/>
        <v>20732</v>
      </c>
      <c r="G29" s="60">
        <f t="shared" si="1"/>
        <v>1949</v>
      </c>
      <c r="H29" s="60">
        <f t="shared" si="2"/>
        <v>22681</v>
      </c>
      <c r="I29" s="61">
        <f t="shared" si="3"/>
        <v>1.1009112733059497E-3</v>
      </c>
      <c r="J29" s="61">
        <f t="shared" si="4"/>
        <v>1.8146792561397889E-3</v>
      </c>
      <c r="K29" s="61">
        <f t="shared" si="5"/>
        <v>1.1394228916745467E-3</v>
      </c>
      <c r="N29" s="61" t="str">
        <f>+"N° "&amp;A74</f>
        <v>N° 34</v>
      </c>
      <c r="O29" s="61" t="str">
        <f>+C74</f>
        <v>Depresión en personas de 15 años y más</v>
      </c>
      <c r="P29" s="61">
        <f t="shared" si="9"/>
        <v>0.24717286981514588</v>
      </c>
      <c r="Q29" s="61">
        <f t="shared" si="9"/>
        <v>0.85786186831718025</v>
      </c>
      <c r="R29" s="61">
        <f t="shared" si="9"/>
        <v>0.28396634186502401</v>
      </c>
    </row>
    <row r="30" spans="1:18" ht="21" x14ac:dyDescent="0.2">
      <c r="A30" s="56">
        <v>53</v>
      </c>
      <c r="B30" s="60" t="s">
        <v>216</v>
      </c>
      <c r="C30" s="60" t="s">
        <v>50</v>
      </c>
      <c r="D30" s="60">
        <v>4170624</v>
      </c>
      <c r="E30" s="60">
        <v>887003</v>
      </c>
      <c r="F30" s="60">
        <f t="shared" si="0"/>
        <v>17805</v>
      </c>
      <c r="G30" s="60">
        <f t="shared" si="1"/>
        <v>993</v>
      </c>
      <c r="H30" s="60">
        <f t="shared" si="2"/>
        <v>18798</v>
      </c>
      <c r="I30" s="61">
        <f t="shared" si="3"/>
        <v>9.4548163328248285E-4</v>
      </c>
      <c r="J30" s="61">
        <f t="shared" si="4"/>
        <v>9.2456464922873805E-4</v>
      </c>
      <c r="K30" s="61">
        <f t="shared" si="5"/>
        <v>9.4435304958767825E-4</v>
      </c>
      <c r="N30" s="61" t="str">
        <f>+"N° "&amp;A75</f>
        <v>N° 25</v>
      </c>
      <c r="O30" s="61" t="str">
        <f>+C75</f>
        <v>Trastorno de Conducción que requiere Marcapaso</v>
      </c>
      <c r="P30" s="61">
        <f t="shared" si="9"/>
        <v>1.2673612596197988E-2</v>
      </c>
      <c r="Q30" s="61">
        <f t="shared" si="9"/>
        <v>2.2341233808350167E-2</v>
      </c>
      <c r="R30" s="61">
        <f t="shared" si="9"/>
        <v>1.3256078223924446E-2</v>
      </c>
    </row>
    <row r="31" spans="1:18" x14ac:dyDescent="0.2">
      <c r="A31" s="56">
        <v>22</v>
      </c>
      <c r="B31" s="60" t="s">
        <v>216</v>
      </c>
      <c r="C31" s="60" t="s">
        <v>22</v>
      </c>
      <c r="D31" s="60">
        <v>2801199</v>
      </c>
      <c r="E31" s="60">
        <v>623207</v>
      </c>
      <c r="F31" s="60">
        <f t="shared" si="0"/>
        <v>12893</v>
      </c>
      <c r="G31" s="60">
        <f t="shared" si="1"/>
        <v>2555</v>
      </c>
      <c r="H31" s="60">
        <f t="shared" si="2"/>
        <v>15448</v>
      </c>
      <c r="I31" s="61">
        <f t="shared" si="3"/>
        <v>6.8464446492058693E-4</v>
      </c>
      <c r="J31" s="61">
        <f t="shared" si="4"/>
        <v>2.3789150843700159E-3</v>
      </c>
      <c r="K31" s="61">
        <f t="shared" si="5"/>
        <v>7.7605946962604818E-4</v>
      </c>
      <c r="N31" s="61" t="str">
        <f>+"N° "&amp;A76</f>
        <v>N° 15</v>
      </c>
      <c r="O31" s="61" t="str">
        <f>+C76</f>
        <v>Esquizofrenia</v>
      </c>
      <c r="P31" s="61">
        <f t="shared" si="9"/>
        <v>6.5994884647956002E-3</v>
      </c>
      <c r="Q31" s="61">
        <f t="shared" si="9"/>
        <v>1.0885236180345792E-2</v>
      </c>
      <c r="R31" s="61">
        <f t="shared" si="9"/>
        <v>6.8577009742262895E-3</v>
      </c>
    </row>
    <row r="32" spans="1:18" x14ac:dyDescent="0.2">
      <c r="A32" s="56">
        <v>33</v>
      </c>
      <c r="B32" s="60" t="s">
        <v>216</v>
      </c>
      <c r="C32" s="60" t="s">
        <v>33</v>
      </c>
      <c r="D32" s="60">
        <v>6350450</v>
      </c>
      <c r="E32" s="60">
        <v>1644497</v>
      </c>
      <c r="F32" s="60">
        <f t="shared" si="0"/>
        <v>5243</v>
      </c>
      <c r="G32" s="60">
        <f t="shared" si="1"/>
        <v>394</v>
      </c>
      <c r="H32" s="60">
        <f t="shared" si="2"/>
        <v>5637</v>
      </c>
      <c r="I32" s="61">
        <f t="shared" si="3"/>
        <v>2.7841394008986563E-4</v>
      </c>
      <c r="J32" s="61">
        <f t="shared" si="4"/>
        <v>3.6684639657212767E-4</v>
      </c>
      <c r="K32" s="61">
        <f t="shared" si="5"/>
        <v>2.8318534634140557E-4</v>
      </c>
      <c r="N32" s="68" t="s">
        <v>265</v>
      </c>
      <c r="O32" s="68" t="s">
        <v>264</v>
      </c>
      <c r="P32" s="61">
        <f>+SUM(I$77:I$81)</f>
        <v>1.1697969921882054E-2</v>
      </c>
      <c r="Q32" s="61">
        <f>+SUM(J$77:J$81)</f>
        <v>5.0063932694624093E-2</v>
      </c>
      <c r="R32" s="61">
        <f>+SUM(K$77:K$81)</f>
        <v>1.4009485247044486E-2</v>
      </c>
    </row>
    <row r="33" spans="1:18" x14ac:dyDescent="0.2">
      <c r="A33" s="56">
        <v>71</v>
      </c>
      <c r="B33" s="60" t="s">
        <v>216</v>
      </c>
      <c r="C33" s="60" t="s">
        <v>354</v>
      </c>
      <c r="D33" s="60">
        <v>5653259</v>
      </c>
      <c r="E33" s="60">
        <v>1115379</v>
      </c>
      <c r="F33" s="60">
        <f t="shared" si="0"/>
        <v>2903</v>
      </c>
      <c r="G33" s="60">
        <f t="shared" si="1"/>
        <v>498</v>
      </c>
      <c r="H33" s="60">
        <f t="shared" si="2"/>
        <v>3401</v>
      </c>
      <c r="I33" s="61">
        <f t="shared" si="3"/>
        <v>1.5415519131811557E-4</v>
      </c>
      <c r="J33" s="61">
        <f t="shared" si="4"/>
        <v>4.6367894795157257E-4</v>
      </c>
      <c r="K33" s="61">
        <f t="shared" si="5"/>
        <v>1.7085566132821011E-4</v>
      </c>
      <c r="O33" s="61" t="s">
        <v>99</v>
      </c>
      <c r="P33" s="61">
        <f>+SUM(P28:P32)</f>
        <v>1</v>
      </c>
      <c r="Q33" s="61">
        <f>+SUM(Q28:Q32)</f>
        <v>0.99999999999999989</v>
      </c>
      <c r="R33" s="61">
        <f>+SUM(R28:R32)</f>
        <v>1.0000000000000002</v>
      </c>
    </row>
    <row r="34" spans="1:18" x14ac:dyDescent="0.2">
      <c r="A34" s="56">
        <v>72</v>
      </c>
      <c r="B34" s="60" t="s">
        <v>216</v>
      </c>
      <c r="C34" s="60" t="s">
        <v>355</v>
      </c>
      <c r="D34" s="60">
        <v>10459006</v>
      </c>
      <c r="E34" s="60">
        <v>2419470</v>
      </c>
      <c r="F34" s="60">
        <f t="shared" ref="F34:F65" si="10">IF(ISNA(VLOOKUP(A34,CASOS,2,0)),0,VLOOKUP(A34,CASOS,2,0))</f>
        <v>2388</v>
      </c>
      <c r="G34" s="60">
        <f t="shared" ref="G34:G65" si="11">IF(ISNA(VLOOKUP(A34,CASOS,3,0)),0,VLOOKUP(A34,CASOS,3,0))</f>
        <v>586</v>
      </c>
      <c r="H34" s="60">
        <f t="shared" ref="H34:H65" si="12">+G34+F34</f>
        <v>2974</v>
      </c>
      <c r="I34" s="61">
        <f t="shared" ref="I34:I65" si="13">+F34/VLOOKUP($B34,$M$2:$P$4,2,0)</f>
        <v>1.2680764618245262E-4</v>
      </c>
      <c r="J34" s="61">
        <f t="shared" ref="J34:J65" si="14">+G34/VLOOKUP($B34,$M$2:$P$4,3,0)</f>
        <v>5.4561418373417971E-4</v>
      </c>
      <c r="K34" s="61">
        <f t="shared" ref="K34:K65" si="15">+H34/VLOOKUP($B34,$M$2:$P$4,4,0)</f>
        <v>1.4940450949429488E-4</v>
      </c>
    </row>
    <row r="35" spans="1:18" x14ac:dyDescent="0.2">
      <c r="A35" s="56">
        <v>69</v>
      </c>
      <c r="B35" s="60" t="s">
        <v>216</v>
      </c>
      <c r="C35" s="60" t="s">
        <v>209</v>
      </c>
      <c r="D35" s="60">
        <v>13432759</v>
      </c>
      <c r="E35" s="60">
        <v>3083717</v>
      </c>
      <c r="F35" s="60">
        <f t="shared" si="10"/>
        <v>2286</v>
      </c>
      <c r="G35" s="60">
        <f t="shared" si="11"/>
        <v>542</v>
      </c>
      <c r="H35" s="60">
        <f t="shared" si="12"/>
        <v>2828</v>
      </c>
      <c r="I35" s="61">
        <f t="shared" si="13"/>
        <v>1.2139123918470968E-4</v>
      </c>
      <c r="J35" s="61">
        <f t="shared" si="14"/>
        <v>5.0464656584287611E-4</v>
      </c>
      <c r="K35" s="61">
        <f t="shared" si="15"/>
        <v>1.4206992362134026E-4</v>
      </c>
    </row>
    <row r="36" spans="1:18" x14ac:dyDescent="0.2">
      <c r="A36" s="56">
        <v>68</v>
      </c>
      <c r="B36" s="60" t="s">
        <v>216</v>
      </c>
      <c r="C36" s="60" t="s">
        <v>208</v>
      </c>
      <c r="D36" s="60">
        <v>13432759</v>
      </c>
      <c r="E36" s="60">
        <v>3083717</v>
      </c>
      <c r="F36" s="60">
        <f t="shared" si="10"/>
        <v>1932</v>
      </c>
      <c r="G36" s="60">
        <f t="shared" si="11"/>
        <v>732</v>
      </c>
      <c r="H36" s="60">
        <f t="shared" si="12"/>
        <v>2664</v>
      </c>
      <c r="I36" s="61">
        <f t="shared" si="13"/>
        <v>1.0259312078077825E-4</v>
      </c>
      <c r="J36" s="61">
        <f t="shared" si="14"/>
        <v>6.8155218855532346E-4</v>
      </c>
      <c r="K36" s="61">
        <f t="shared" si="15"/>
        <v>1.338310737366515E-4</v>
      </c>
    </row>
    <row r="37" spans="1:18" x14ac:dyDescent="0.2">
      <c r="A37" s="56">
        <v>67</v>
      </c>
      <c r="B37" s="60" t="s">
        <v>216</v>
      </c>
      <c r="C37" s="60" t="s">
        <v>207</v>
      </c>
      <c r="D37" s="60">
        <v>13432759</v>
      </c>
      <c r="E37" s="60">
        <v>3083717</v>
      </c>
      <c r="F37" s="60">
        <f t="shared" si="10"/>
        <v>1297</v>
      </c>
      <c r="G37" s="60">
        <f t="shared" si="11"/>
        <v>1217</v>
      </c>
      <c r="H37" s="60">
        <f t="shared" si="12"/>
        <v>2514</v>
      </c>
      <c r="I37" s="61">
        <f t="shared" si="13"/>
        <v>6.88733321183589E-5</v>
      </c>
      <c r="J37" s="61">
        <f t="shared" si="14"/>
        <v>1.1331270675844654E-3</v>
      </c>
      <c r="K37" s="61">
        <f t="shared" si="15"/>
        <v>1.2629554030553372E-4</v>
      </c>
    </row>
    <row r="38" spans="1:18" x14ac:dyDescent="0.2">
      <c r="A38" s="56">
        <v>63</v>
      </c>
      <c r="B38" s="60" t="s">
        <v>216</v>
      </c>
      <c r="C38" s="60" t="s">
        <v>203</v>
      </c>
      <c r="D38" s="60">
        <v>3206987</v>
      </c>
      <c r="E38" s="60">
        <v>708710</v>
      </c>
      <c r="F38" s="60">
        <f t="shared" si="10"/>
        <v>1145</v>
      </c>
      <c r="G38" s="60">
        <f t="shared" si="11"/>
        <v>491</v>
      </c>
      <c r="H38" s="60">
        <f t="shared" si="12"/>
        <v>1636</v>
      </c>
      <c r="I38" s="61">
        <f t="shared" si="13"/>
        <v>6.0801823651134109E-5</v>
      </c>
      <c r="J38" s="61">
        <f t="shared" si="14"/>
        <v>4.5716137237795609E-4</v>
      </c>
      <c r="K38" s="61">
        <f t="shared" si="15"/>
        <v>8.2187551288724419E-5</v>
      </c>
    </row>
    <row r="39" spans="1:18" x14ac:dyDescent="0.2">
      <c r="A39" s="56">
        <v>73</v>
      </c>
      <c r="B39" s="60" t="s">
        <v>216</v>
      </c>
      <c r="C39" s="60" t="s">
        <v>356</v>
      </c>
      <c r="D39" s="60">
        <v>10459006</v>
      </c>
      <c r="E39" s="60">
        <v>2419470</v>
      </c>
      <c r="F39" s="60">
        <f t="shared" si="10"/>
        <v>240</v>
      </c>
      <c r="G39" s="60">
        <f t="shared" si="11"/>
        <v>37</v>
      </c>
      <c r="H39" s="60">
        <f t="shared" si="12"/>
        <v>277</v>
      </c>
      <c r="I39" s="61">
        <f t="shared" si="13"/>
        <v>1.2744487053512827E-5</v>
      </c>
      <c r="J39" s="61">
        <f t="shared" si="14"/>
        <v>3.4450042317687119E-5</v>
      </c>
      <c r="K39" s="61">
        <f t="shared" si="15"/>
        <v>1.3915618402797472E-5</v>
      </c>
      <c r="P39" s="69"/>
    </row>
    <row r="40" spans="1:18" x14ac:dyDescent="0.2">
      <c r="A40" s="56">
        <v>5</v>
      </c>
      <c r="B40" s="60" t="s">
        <v>214</v>
      </c>
      <c r="C40" s="60" t="s">
        <v>5</v>
      </c>
      <c r="D40" s="60">
        <v>13432759</v>
      </c>
      <c r="E40" s="60">
        <v>3083717</v>
      </c>
      <c r="F40" s="60">
        <f t="shared" si="10"/>
        <v>870326</v>
      </c>
      <c r="G40" s="60">
        <f t="shared" si="11"/>
        <v>11850</v>
      </c>
      <c r="H40" s="60">
        <f t="shared" si="12"/>
        <v>882176</v>
      </c>
      <c r="I40" s="61">
        <f t="shared" si="13"/>
        <v>0.29291035420463402</v>
      </c>
      <c r="J40" s="61">
        <f t="shared" si="14"/>
        <v>7.8996313505369745E-2</v>
      </c>
      <c r="K40" s="61">
        <f t="shared" si="15"/>
        <v>0.28262986846556831</v>
      </c>
    </row>
    <row r="41" spans="1:18" x14ac:dyDescent="0.2">
      <c r="A41" s="56">
        <v>54</v>
      </c>
      <c r="B41" s="60" t="s">
        <v>214</v>
      </c>
      <c r="C41" s="60" t="s">
        <v>51</v>
      </c>
      <c r="D41" s="60">
        <v>193595</v>
      </c>
      <c r="E41" s="60">
        <v>37679</v>
      </c>
      <c r="F41" s="60">
        <f t="shared" si="10"/>
        <v>543592</v>
      </c>
      <c r="G41" s="60">
        <f t="shared" si="11"/>
        <v>1450</v>
      </c>
      <c r="H41" s="60">
        <f t="shared" si="12"/>
        <v>545042</v>
      </c>
      <c r="I41" s="61">
        <f t="shared" si="13"/>
        <v>0.182947223526363</v>
      </c>
      <c r="J41" s="61">
        <f t="shared" si="14"/>
        <v>9.6662155766064246E-3</v>
      </c>
      <c r="K41" s="61">
        <f t="shared" si="15"/>
        <v>0.17461951897150943</v>
      </c>
    </row>
    <row r="42" spans="1:18" ht="21" x14ac:dyDescent="0.2">
      <c r="A42" s="56">
        <v>26</v>
      </c>
      <c r="B42" s="60" t="s">
        <v>214</v>
      </c>
      <c r="C42" s="60" t="s">
        <v>26</v>
      </c>
      <c r="D42" s="60">
        <v>2674808</v>
      </c>
      <c r="E42" s="60">
        <v>730486</v>
      </c>
      <c r="F42" s="60">
        <f t="shared" si="10"/>
        <v>200090</v>
      </c>
      <c r="G42" s="60">
        <f t="shared" si="11"/>
        <v>17769</v>
      </c>
      <c r="H42" s="60">
        <f t="shared" si="12"/>
        <v>217859</v>
      </c>
      <c r="I42" s="61">
        <f t="shared" si="13"/>
        <v>6.7340781239219799E-2</v>
      </c>
      <c r="J42" s="61">
        <f t="shared" si="14"/>
        <v>0.11845447212463418</v>
      </c>
      <c r="K42" s="61">
        <f t="shared" si="15"/>
        <v>6.9797251924831605E-2</v>
      </c>
    </row>
    <row r="43" spans="1:18" x14ac:dyDescent="0.2">
      <c r="A43" s="56">
        <v>24</v>
      </c>
      <c r="B43" s="60" t="s">
        <v>214</v>
      </c>
      <c r="C43" s="60" t="s">
        <v>24</v>
      </c>
      <c r="D43" s="60">
        <v>172554</v>
      </c>
      <c r="E43" s="60">
        <v>41040</v>
      </c>
      <c r="F43" s="60">
        <f t="shared" si="10"/>
        <v>210208</v>
      </c>
      <c r="G43" s="60">
        <f t="shared" si="11"/>
        <v>6742</v>
      </c>
      <c r="H43" s="60">
        <f t="shared" si="12"/>
        <v>216950</v>
      </c>
      <c r="I43" s="61">
        <f t="shared" si="13"/>
        <v>7.0746019005117275E-2</v>
      </c>
      <c r="J43" s="61">
        <f t="shared" si="14"/>
        <v>4.4944569253434839E-2</v>
      </c>
      <c r="K43" s="61">
        <f t="shared" si="15"/>
        <v>6.9506028234280967E-2</v>
      </c>
    </row>
    <row r="44" spans="1:18" ht="21" x14ac:dyDescent="0.2">
      <c r="A44" s="56">
        <v>37</v>
      </c>
      <c r="B44" s="60" t="s">
        <v>214</v>
      </c>
      <c r="C44" s="60" t="s">
        <v>37</v>
      </c>
      <c r="D44" s="60">
        <v>10459006</v>
      </c>
      <c r="E44" s="60">
        <v>2419470</v>
      </c>
      <c r="F44" s="60">
        <f t="shared" si="10"/>
        <v>205643</v>
      </c>
      <c r="G44" s="60">
        <f t="shared" si="11"/>
        <v>9138</v>
      </c>
      <c r="H44" s="60">
        <f t="shared" si="12"/>
        <v>214781</v>
      </c>
      <c r="I44" s="61">
        <f t="shared" si="13"/>
        <v>6.9209657036218092E-2</v>
      </c>
      <c r="J44" s="61">
        <f t="shared" si="14"/>
        <v>6.0917157199330697E-2</v>
      </c>
      <c r="K44" s="61">
        <f t="shared" si="15"/>
        <v>6.881112814098686E-2</v>
      </c>
    </row>
    <row r="45" spans="1:18" x14ac:dyDescent="0.2">
      <c r="A45" s="56">
        <v>50</v>
      </c>
      <c r="B45" s="60" t="s">
        <v>214</v>
      </c>
      <c r="C45" s="60" t="s">
        <v>48</v>
      </c>
      <c r="D45" s="60">
        <v>13432759</v>
      </c>
      <c r="E45" s="60">
        <v>3083717</v>
      </c>
      <c r="F45" s="60">
        <f t="shared" si="10"/>
        <v>153592</v>
      </c>
      <c r="G45" s="60">
        <f t="shared" si="11"/>
        <v>870</v>
      </c>
      <c r="H45" s="60">
        <f t="shared" si="12"/>
        <v>154462</v>
      </c>
      <c r="I45" s="61">
        <f t="shared" si="13"/>
        <v>5.1691765066191456E-2</v>
      </c>
      <c r="J45" s="61">
        <f t="shared" si="14"/>
        <v>5.7997293459638548E-3</v>
      </c>
      <c r="K45" s="61">
        <f t="shared" si="15"/>
        <v>4.9486241682984593E-2</v>
      </c>
    </row>
    <row r="46" spans="1:18" x14ac:dyDescent="0.2">
      <c r="A46" s="56">
        <v>8</v>
      </c>
      <c r="B46" s="60" t="s">
        <v>214</v>
      </c>
      <c r="C46" s="60" t="s">
        <v>8</v>
      </c>
      <c r="D46" s="60">
        <v>10459006</v>
      </c>
      <c r="E46" s="60">
        <v>2419470</v>
      </c>
      <c r="F46" s="60">
        <f t="shared" si="10"/>
        <v>113334</v>
      </c>
      <c r="G46" s="60">
        <f t="shared" si="11"/>
        <v>27489</v>
      </c>
      <c r="H46" s="60">
        <f t="shared" si="12"/>
        <v>140823</v>
      </c>
      <c r="I46" s="61">
        <f t="shared" si="13"/>
        <v>3.814283622852585E-2</v>
      </c>
      <c r="J46" s="61">
        <f t="shared" si="14"/>
        <v>0.1832514482657476</v>
      </c>
      <c r="K46" s="61">
        <f t="shared" si="15"/>
        <v>4.5116604812335329E-2</v>
      </c>
    </row>
    <row r="47" spans="1:18" x14ac:dyDescent="0.2">
      <c r="A47" s="56">
        <v>27</v>
      </c>
      <c r="B47" s="60" t="s">
        <v>214</v>
      </c>
      <c r="C47" s="60" t="s">
        <v>27</v>
      </c>
      <c r="D47" s="60">
        <v>13432759</v>
      </c>
      <c r="E47" s="60">
        <v>3083717</v>
      </c>
      <c r="F47" s="60">
        <f t="shared" si="10"/>
        <v>133856</v>
      </c>
      <c r="G47" s="60">
        <f t="shared" si="11"/>
        <v>1488</v>
      </c>
      <c r="H47" s="60">
        <f t="shared" si="12"/>
        <v>135344</v>
      </c>
      <c r="I47" s="61">
        <f t="shared" si="13"/>
        <v>4.5049565763191593E-2</v>
      </c>
      <c r="J47" s="61">
        <f t="shared" si="14"/>
        <v>9.919537088269214E-3</v>
      </c>
      <c r="K47" s="61">
        <f t="shared" si="15"/>
        <v>4.3361253216596098E-2</v>
      </c>
    </row>
    <row r="48" spans="1:18" ht="21" x14ac:dyDescent="0.2">
      <c r="A48" s="56">
        <v>49</v>
      </c>
      <c r="B48" s="60" t="s">
        <v>214</v>
      </c>
      <c r="C48" s="60" t="s">
        <v>47</v>
      </c>
      <c r="D48" s="60">
        <v>13432759</v>
      </c>
      <c r="E48" s="60">
        <v>3083717</v>
      </c>
      <c r="F48" s="60">
        <f t="shared" si="10"/>
        <v>115083</v>
      </c>
      <c r="G48" s="60">
        <f t="shared" si="11"/>
        <v>1862</v>
      </c>
      <c r="H48" s="60">
        <f t="shared" si="12"/>
        <v>116945</v>
      </c>
      <c r="I48" s="61">
        <f t="shared" si="13"/>
        <v>3.8731466476851079E-2</v>
      </c>
      <c r="J48" s="61">
        <f t="shared" si="14"/>
        <v>1.2412754071476665E-2</v>
      </c>
      <c r="K48" s="61">
        <f t="shared" si="15"/>
        <v>3.7466616602249307E-2</v>
      </c>
    </row>
    <row r="49" spans="1:11" x14ac:dyDescent="0.2">
      <c r="A49" s="56">
        <v>2</v>
      </c>
      <c r="B49" s="60" t="s">
        <v>214</v>
      </c>
      <c r="C49" s="60" t="s">
        <v>2</v>
      </c>
      <c r="D49" s="60">
        <v>172554</v>
      </c>
      <c r="E49" s="60">
        <v>41040</v>
      </c>
      <c r="F49" s="60">
        <f t="shared" si="10"/>
        <v>74172</v>
      </c>
      <c r="G49" s="60">
        <f t="shared" si="11"/>
        <v>4252</v>
      </c>
      <c r="H49" s="60">
        <f t="shared" si="12"/>
        <v>78424</v>
      </c>
      <c r="I49" s="61">
        <f t="shared" si="13"/>
        <v>2.4962768884379087E-2</v>
      </c>
      <c r="J49" s="61">
        <f t="shared" si="14"/>
        <v>2.8345343883952084E-2</v>
      </c>
      <c r="K49" s="61">
        <f t="shared" si="15"/>
        <v>2.5125331911708921E-2</v>
      </c>
    </row>
    <row r="50" spans="1:11" ht="21" x14ac:dyDescent="0.2">
      <c r="A50" s="56">
        <v>35</v>
      </c>
      <c r="B50" s="60" t="s">
        <v>214</v>
      </c>
      <c r="C50" s="60" t="s">
        <v>35</v>
      </c>
      <c r="D50" s="60">
        <v>6350450</v>
      </c>
      <c r="E50" s="60">
        <v>1644497</v>
      </c>
      <c r="F50" s="60">
        <f t="shared" si="10"/>
        <v>64195</v>
      </c>
      <c r="G50" s="60">
        <f t="shared" si="11"/>
        <v>7333</v>
      </c>
      <c r="H50" s="60">
        <f t="shared" si="12"/>
        <v>71528</v>
      </c>
      <c r="I50" s="61">
        <f t="shared" si="13"/>
        <v>2.1604985015001826E-2</v>
      </c>
      <c r="J50" s="61">
        <f t="shared" si="14"/>
        <v>4.8884385395348215E-2</v>
      </c>
      <c r="K50" s="61">
        <f t="shared" si="15"/>
        <v>2.2916004551932007E-2</v>
      </c>
    </row>
    <row r="51" spans="1:11" x14ac:dyDescent="0.2">
      <c r="A51" s="56">
        <v>1</v>
      </c>
      <c r="B51" s="60" t="s">
        <v>214</v>
      </c>
      <c r="C51" s="60" t="s">
        <v>1</v>
      </c>
      <c r="D51" s="60">
        <v>13432759</v>
      </c>
      <c r="E51" s="60">
        <v>3083717</v>
      </c>
      <c r="F51" s="60">
        <f t="shared" si="10"/>
        <v>39939</v>
      </c>
      <c r="G51" s="60">
        <f t="shared" si="11"/>
        <v>3762</v>
      </c>
      <c r="H51" s="70">
        <f t="shared" si="12"/>
        <v>43701</v>
      </c>
      <c r="I51" s="61">
        <f t="shared" si="13"/>
        <v>1.3441568603694337E-2</v>
      </c>
      <c r="J51" s="61">
        <f t="shared" si="14"/>
        <v>2.5078829654616119E-2</v>
      </c>
      <c r="K51" s="61">
        <f t="shared" si="15"/>
        <v>1.4000843235152398E-2</v>
      </c>
    </row>
    <row r="52" spans="1:11" x14ac:dyDescent="0.2">
      <c r="A52" s="56">
        <v>28</v>
      </c>
      <c r="B52" s="60" t="s">
        <v>214</v>
      </c>
      <c r="C52" s="60" t="s">
        <v>28</v>
      </c>
      <c r="D52" s="60">
        <v>4805747</v>
      </c>
      <c r="E52" s="60">
        <v>1304091</v>
      </c>
      <c r="F52" s="60">
        <f t="shared" si="10"/>
        <v>37669</v>
      </c>
      <c r="G52" s="60">
        <f t="shared" si="11"/>
        <v>5695</v>
      </c>
      <c r="H52" s="60">
        <f t="shared" si="12"/>
        <v>43364</v>
      </c>
      <c r="I52" s="61">
        <f t="shared" si="13"/>
        <v>1.2677594524964621E-2</v>
      </c>
      <c r="J52" s="61">
        <f t="shared" si="14"/>
        <v>3.7964894971567992E-2</v>
      </c>
      <c r="K52" s="61">
        <f t="shared" si="15"/>
        <v>1.3892875816323392E-2</v>
      </c>
    </row>
    <row r="53" spans="1:11" x14ac:dyDescent="0.2">
      <c r="A53" s="56">
        <v>44</v>
      </c>
      <c r="B53" s="60" t="s">
        <v>214</v>
      </c>
      <c r="C53" s="60" t="s">
        <v>173</v>
      </c>
      <c r="D53" s="60">
        <v>13432759</v>
      </c>
      <c r="E53" s="60">
        <v>3083717</v>
      </c>
      <c r="F53" s="60">
        <f t="shared" si="10"/>
        <v>24612</v>
      </c>
      <c r="G53" s="60">
        <f t="shared" si="11"/>
        <v>12958</v>
      </c>
      <c r="H53" s="60">
        <f t="shared" si="12"/>
        <v>37570</v>
      </c>
      <c r="I53" s="61">
        <f t="shared" si="13"/>
        <v>8.2832290862095946E-3</v>
      </c>
      <c r="J53" s="61">
        <f t="shared" si="14"/>
        <v>8.6382635477011069E-2</v>
      </c>
      <c r="K53" s="61">
        <f t="shared" si="15"/>
        <v>1.2036605119898298E-2</v>
      </c>
    </row>
    <row r="54" spans="1:11" ht="21" x14ac:dyDescent="0.2">
      <c r="A54" s="56">
        <v>40</v>
      </c>
      <c r="B54" s="60" t="s">
        <v>214</v>
      </c>
      <c r="C54" s="60" t="s">
        <v>40</v>
      </c>
      <c r="D54" s="60">
        <v>172554</v>
      </c>
      <c r="E54" s="60">
        <v>41040</v>
      </c>
      <c r="F54" s="60">
        <f t="shared" si="10"/>
        <v>25373</v>
      </c>
      <c r="G54" s="60">
        <f t="shared" si="11"/>
        <v>3066</v>
      </c>
      <c r="H54" s="60">
        <f t="shared" si="12"/>
        <v>28439</v>
      </c>
      <c r="I54" s="61">
        <f t="shared" si="13"/>
        <v>8.5393455064357252E-3</v>
      </c>
      <c r="J54" s="61">
        <f t="shared" si="14"/>
        <v>2.0439046177845033E-2</v>
      </c>
      <c r="K54" s="61">
        <f t="shared" si="15"/>
        <v>9.1112327123978633E-3</v>
      </c>
    </row>
    <row r="55" spans="1:11" x14ac:dyDescent="0.2">
      <c r="A55" s="56">
        <v>75</v>
      </c>
      <c r="B55" s="60" t="s">
        <v>214</v>
      </c>
      <c r="C55" s="60" t="s">
        <v>358</v>
      </c>
      <c r="D55" s="60">
        <v>10459006</v>
      </c>
      <c r="E55" s="60">
        <v>2419470</v>
      </c>
      <c r="F55" s="60">
        <f t="shared" si="10"/>
        <v>13447</v>
      </c>
      <c r="G55" s="60">
        <f t="shared" si="11"/>
        <v>13408</v>
      </c>
      <c r="H55" s="60">
        <f t="shared" si="12"/>
        <v>26855</v>
      </c>
      <c r="I55" s="61">
        <f t="shared" si="13"/>
        <v>4.5256208972151964E-3</v>
      </c>
      <c r="J55" s="61">
        <f t="shared" si="14"/>
        <v>8.93824954835441E-2</v>
      </c>
      <c r="K55" s="61">
        <f t="shared" si="15"/>
        <v>8.6037538060917979E-3</v>
      </c>
    </row>
    <row r="56" spans="1:11" x14ac:dyDescent="0.2">
      <c r="A56" s="56">
        <v>12</v>
      </c>
      <c r="B56" s="60" t="s">
        <v>214</v>
      </c>
      <c r="C56" s="60" t="s">
        <v>12</v>
      </c>
      <c r="D56" s="60">
        <v>1662288</v>
      </c>
      <c r="E56" s="60">
        <v>140463</v>
      </c>
      <c r="F56" s="60">
        <f t="shared" si="10"/>
        <v>24433</v>
      </c>
      <c r="G56" s="60">
        <f t="shared" si="11"/>
        <v>1976</v>
      </c>
      <c r="H56" s="60">
        <f t="shared" si="12"/>
        <v>26409</v>
      </c>
      <c r="I56" s="61">
        <f t="shared" si="13"/>
        <v>8.2229861963009528E-3</v>
      </c>
      <c r="J56" s="61">
        <f t="shared" si="14"/>
        <v>1.3172718606465031E-2</v>
      </c>
      <c r="K56" s="61">
        <f t="shared" si="15"/>
        <v>8.4608651746445086E-3</v>
      </c>
    </row>
    <row r="57" spans="1:11" x14ac:dyDescent="0.2">
      <c r="A57" s="56">
        <v>16</v>
      </c>
      <c r="B57" s="60" t="s">
        <v>214</v>
      </c>
      <c r="C57" s="60" t="s">
        <v>16</v>
      </c>
      <c r="D57" s="60">
        <v>4805747</v>
      </c>
      <c r="E57" s="60">
        <v>1304091</v>
      </c>
      <c r="F57" s="60">
        <f t="shared" si="10"/>
        <v>16850</v>
      </c>
      <c r="G57" s="60">
        <f t="shared" si="11"/>
        <v>3087</v>
      </c>
      <c r="H57" s="60">
        <f t="shared" si="12"/>
        <v>19937</v>
      </c>
      <c r="I57" s="61">
        <f t="shared" si="13"/>
        <v>5.670908910394591E-3</v>
      </c>
      <c r="J57" s="61">
        <f t="shared" si="14"/>
        <v>2.0579039644816575E-2</v>
      </c>
      <c r="K57" s="61">
        <f t="shared" si="15"/>
        <v>6.3873781281717432E-3</v>
      </c>
    </row>
    <row r="58" spans="1:11" x14ac:dyDescent="0.2">
      <c r="A58" s="56">
        <v>48</v>
      </c>
      <c r="B58" s="60" t="s">
        <v>214</v>
      </c>
      <c r="C58" s="60" t="s">
        <v>46</v>
      </c>
      <c r="D58" s="60">
        <v>13432759</v>
      </c>
      <c r="E58" s="60">
        <v>3083717</v>
      </c>
      <c r="F58" s="60">
        <f t="shared" si="10"/>
        <v>13260</v>
      </c>
      <c r="G58" s="60">
        <f t="shared" si="11"/>
        <v>992</v>
      </c>
      <c r="H58" s="60">
        <f t="shared" si="12"/>
        <v>14252</v>
      </c>
      <c r="I58" s="61">
        <f t="shared" si="13"/>
        <v>4.4626855876458323E-3</v>
      </c>
      <c r="J58" s="61">
        <f t="shared" si="14"/>
        <v>6.613024725512809E-3</v>
      </c>
      <c r="K58" s="61">
        <f t="shared" si="15"/>
        <v>4.5660286443649336E-3</v>
      </c>
    </row>
    <row r="59" spans="1:11" ht="31.5" x14ac:dyDescent="0.2">
      <c r="A59" s="56">
        <v>43</v>
      </c>
      <c r="B59" s="60" t="s">
        <v>214</v>
      </c>
      <c r="C59" s="60" t="s">
        <v>170</v>
      </c>
      <c r="D59" s="60">
        <v>10459006</v>
      </c>
      <c r="E59" s="60">
        <v>2419470</v>
      </c>
      <c r="F59" s="60">
        <f t="shared" si="10"/>
        <v>10553</v>
      </c>
      <c r="G59" s="60">
        <f t="shared" si="11"/>
        <v>2054</v>
      </c>
      <c r="H59" s="60">
        <f t="shared" si="12"/>
        <v>12607</v>
      </c>
      <c r="I59" s="61">
        <f t="shared" si="13"/>
        <v>3.5516380849492058E-3</v>
      </c>
      <c r="J59" s="61">
        <f t="shared" si="14"/>
        <v>1.3692694340930756E-2</v>
      </c>
      <c r="K59" s="61">
        <f t="shared" si="15"/>
        <v>4.0390066741165251E-3</v>
      </c>
    </row>
    <row r="60" spans="1:11" x14ac:dyDescent="0.2">
      <c r="A60" s="56">
        <v>57</v>
      </c>
      <c r="B60" s="60" t="s">
        <v>214</v>
      </c>
      <c r="C60" s="60" t="s">
        <v>197</v>
      </c>
      <c r="D60" s="60">
        <v>172554</v>
      </c>
      <c r="E60" s="60">
        <v>41040</v>
      </c>
      <c r="F60" s="60">
        <f t="shared" si="10"/>
        <v>11121</v>
      </c>
      <c r="G60" s="60">
        <f t="shared" si="11"/>
        <v>1274</v>
      </c>
      <c r="H60" s="60">
        <f t="shared" si="12"/>
        <v>12395</v>
      </c>
      <c r="I60" s="61">
        <f t="shared" si="13"/>
        <v>3.7427998808604299E-3</v>
      </c>
      <c r="J60" s="61">
        <f t="shared" si="14"/>
        <v>8.4929369962735077E-3</v>
      </c>
      <c r="K60" s="61">
        <f t="shared" si="15"/>
        <v>3.971086517464451E-3</v>
      </c>
    </row>
    <row r="61" spans="1:11" x14ac:dyDescent="0.2">
      <c r="A61" s="56">
        <v>70</v>
      </c>
      <c r="B61" s="60" t="s">
        <v>214</v>
      </c>
      <c r="C61" s="60" t="s">
        <v>353</v>
      </c>
      <c r="D61" s="60">
        <v>10459006</v>
      </c>
      <c r="E61" s="60">
        <v>2419470</v>
      </c>
      <c r="F61" s="60">
        <f t="shared" si="10"/>
        <v>9847</v>
      </c>
      <c r="G61" s="60">
        <f t="shared" si="11"/>
        <v>1759</v>
      </c>
      <c r="H61" s="60">
        <f t="shared" si="12"/>
        <v>11606</v>
      </c>
      <c r="I61" s="61">
        <f t="shared" si="13"/>
        <v>3.3140320498905363E-3</v>
      </c>
      <c r="J61" s="61">
        <f t="shared" si="14"/>
        <v>1.1726119447759104E-2</v>
      </c>
      <c r="K61" s="61">
        <f t="shared" si="15"/>
        <v>3.7183081986036639E-3</v>
      </c>
    </row>
    <row r="62" spans="1:11" x14ac:dyDescent="0.2">
      <c r="A62" s="56">
        <v>59</v>
      </c>
      <c r="B62" s="60" t="s">
        <v>214</v>
      </c>
      <c r="C62" s="60" t="s">
        <v>199</v>
      </c>
      <c r="D62" s="60">
        <v>172554</v>
      </c>
      <c r="E62" s="60">
        <v>41040</v>
      </c>
      <c r="F62" s="60">
        <f t="shared" si="10"/>
        <v>10003</v>
      </c>
      <c r="G62" s="60">
        <f t="shared" si="11"/>
        <v>1498</v>
      </c>
      <c r="H62" s="60">
        <f t="shared" si="12"/>
        <v>11501</v>
      </c>
      <c r="I62" s="61">
        <f t="shared" si="13"/>
        <v>3.3665342332746049E-3</v>
      </c>
      <c r="J62" s="61">
        <f t="shared" si="14"/>
        <v>9.9862006439699474E-3</v>
      </c>
      <c r="K62" s="61">
        <f t="shared" si="15"/>
        <v>3.6846684983750421E-3</v>
      </c>
    </row>
    <row r="63" spans="1:11" x14ac:dyDescent="0.2">
      <c r="A63" s="56">
        <v>78</v>
      </c>
      <c r="B63" s="60" t="s">
        <v>214</v>
      </c>
      <c r="C63" s="60" t="s">
        <v>361</v>
      </c>
      <c r="D63" s="60">
        <v>13432759</v>
      </c>
      <c r="E63" s="60">
        <v>3083717</v>
      </c>
      <c r="F63" s="60">
        <f t="shared" si="10"/>
        <v>6988</v>
      </c>
      <c r="G63" s="60">
        <f t="shared" si="11"/>
        <v>2371</v>
      </c>
      <c r="H63" s="60">
        <f t="shared" si="12"/>
        <v>9359</v>
      </c>
      <c r="I63" s="61">
        <f t="shared" si="13"/>
        <v>2.351828573640202E-3</v>
      </c>
      <c r="J63" s="61">
        <f t="shared" si="14"/>
        <v>1.5805929056644023E-2</v>
      </c>
      <c r="K63" s="61">
        <f t="shared" si="15"/>
        <v>2.9984186137111575E-3</v>
      </c>
    </row>
    <row r="64" spans="1:11" x14ac:dyDescent="0.2">
      <c r="A64" s="56">
        <v>9</v>
      </c>
      <c r="B64" s="60" t="s">
        <v>214</v>
      </c>
      <c r="C64" s="60" t="s">
        <v>9</v>
      </c>
      <c r="D64" s="60">
        <v>349303</v>
      </c>
      <c r="E64" s="60">
        <v>84631</v>
      </c>
      <c r="F64" s="60">
        <f t="shared" si="10"/>
        <v>8834</v>
      </c>
      <c r="G64" s="60">
        <f t="shared" si="11"/>
        <v>376</v>
      </c>
      <c r="H64" s="60">
        <f t="shared" si="12"/>
        <v>9210</v>
      </c>
      <c r="I64" s="61">
        <f t="shared" si="13"/>
        <v>2.9731044103516804E-3</v>
      </c>
      <c r="J64" s="61">
        <f t="shared" si="14"/>
        <v>2.5065496943475971E-3</v>
      </c>
      <c r="K64" s="61">
        <f t="shared" si="15"/>
        <v>2.950682277196256E-3</v>
      </c>
    </row>
    <row r="65" spans="1:11" ht="21" x14ac:dyDescent="0.2">
      <c r="A65" s="56">
        <v>10</v>
      </c>
      <c r="B65" s="60" t="s">
        <v>214</v>
      </c>
      <c r="C65" s="60" t="s">
        <v>10</v>
      </c>
      <c r="D65" s="60">
        <v>5281050</v>
      </c>
      <c r="E65" s="60">
        <v>1150860</v>
      </c>
      <c r="F65" s="60">
        <f t="shared" si="10"/>
        <v>6817</v>
      </c>
      <c r="G65" s="60">
        <f t="shared" si="11"/>
        <v>1668</v>
      </c>
      <c r="H65" s="60">
        <f t="shared" si="12"/>
        <v>8485</v>
      </c>
      <c r="I65" s="61">
        <f t="shared" si="13"/>
        <v>2.2942781033922807E-3</v>
      </c>
      <c r="J65" s="61">
        <f t="shared" si="14"/>
        <v>1.1119481090882425E-2</v>
      </c>
      <c r="K65" s="61">
        <f t="shared" si="15"/>
        <v>2.7184081565700575E-3</v>
      </c>
    </row>
    <row r="66" spans="1:11" x14ac:dyDescent="0.2">
      <c r="A66" s="56">
        <v>55</v>
      </c>
      <c r="B66" s="60" t="s">
        <v>214</v>
      </c>
      <c r="C66" s="60" t="s">
        <v>52</v>
      </c>
      <c r="D66" s="60">
        <v>13432759</v>
      </c>
      <c r="E66" s="60">
        <v>3083717</v>
      </c>
      <c r="F66" s="60">
        <f t="shared" ref="F66:F81" si="16">IF(ISNA(VLOOKUP(A66,CASOS,2,0)),0,VLOOKUP(A66,CASOS,2,0))</f>
        <v>7342</v>
      </c>
      <c r="G66" s="60">
        <f t="shared" ref="G66:G81" si="17">IF(ISNA(VLOOKUP(A66,CASOS,3,0)),0,VLOOKUP(A66,CASOS,3,0))</f>
        <v>515</v>
      </c>
      <c r="H66" s="60">
        <f t="shared" ref="H66:H81" si="18">+G66+F66</f>
        <v>7857</v>
      </c>
      <c r="I66" s="61">
        <f t="shared" ref="I66:I81" si="19">+F66/VLOOKUP($B66,$M$2:$P$4,2,0)</f>
        <v>2.4709681436271267E-3</v>
      </c>
      <c r="J66" s="61">
        <f t="shared" ref="J66:J81" si="20">+G66/VLOOKUP($B66,$M$2:$P$4,3,0)</f>
        <v>3.4331731185877992E-3</v>
      </c>
      <c r="K66" s="61">
        <f t="shared" ref="K66:K81" si="21">+H66/VLOOKUP($B66,$M$2:$P$4,4,0)</f>
        <v>2.5172107113931577E-3</v>
      </c>
    </row>
    <row r="67" spans="1:11" ht="21" x14ac:dyDescent="0.2">
      <c r="A67" s="56">
        <v>42</v>
      </c>
      <c r="B67" s="60" t="s">
        <v>214</v>
      </c>
      <c r="C67" s="60" t="s">
        <v>42</v>
      </c>
      <c r="D67" s="60">
        <v>13432759</v>
      </c>
      <c r="E67" s="60">
        <v>3083717</v>
      </c>
      <c r="F67" s="60">
        <f t="shared" si="16"/>
        <v>6383</v>
      </c>
      <c r="G67" s="60">
        <f t="shared" si="17"/>
        <v>810</v>
      </c>
      <c r="H67" s="60">
        <f t="shared" si="18"/>
        <v>7193</v>
      </c>
      <c r="I67" s="61">
        <f t="shared" si="19"/>
        <v>2.1482143367981409E-3</v>
      </c>
      <c r="J67" s="61">
        <f t="shared" si="20"/>
        <v>5.3997480117594513E-3</v>
      </c>
      <c r="K67" s="61">
        <f t="shared" si="21"/>
        <v>2.3044796547093019E-3</v>
      </c>
    </row>
    <row r="68" spans="1:11" x14ac:dyDescent="0.2">
      <c r="A68" s="56">
        <v>58</v>
      </c>
      <c r="B68" s="60" t="s">
        <v>214</v>
      </c>
      <c r="C68" s="60" t="s">
        <v>198</v>
      </c>
      <c r="D68" s="60">
        <v>172554</v>
      </c>
      <c r="E68" s="60">
        <v>41040</v>
      </c>
      <c r="F68" s="60">
        <f t="shared" si="16"/>
        <v>3754</v>
      </c>
      <c r="G68" s="60">
        <f t="shared" si="17"/>
        <v>1106</v>
      </c>
      <c r="H68" s="60">
        <f t="shared" si="18"/>
        <v>4860</v>
      </c>
      <c r="I68" s="61">
        <f t="shared" si="19"/>
        <v>1.2634179257935486E-3</v>
      </c>
      <c r="J68" s="61">
        <f t="shared" si="20"/>
        <v>7.372989260501177E-3</v>
      </c>
      <c r="K68" s="61">
        <f t="shared" si="21"/>
        <v>1.5570375534390665E-3</v>
      </c>
    </row>
    <row r="69" spans="1:11" x14ac:dyDescent="0.2">
      <c r="A69" s="56">
        <v>13</v>
      </c>
      <c r="B69" s="60" t="s">
        <v>214</v>
      </c>
      <c r="C69" s="60" t="s">
        <v>13</v>
      </c>
      <c r="D69" s="60">
        <v>172554</v>
      </c>
      <c r="E69" s="60">
        <v>41040</v>
      </c>
      <c r="F69" s="60">
        <f t="shared" si="16"/>
        <v>4103</v>
      </c>
      <c r="G69" s="60">
        <f t="shared" si="17"/>
        <v>579</v>
      </c>
      <c r="H69" s="60">
        <f t="shared" si="18"/>
        <v>4682</v>
      </c>
      <c r="I69" s="61">
        <f t="shared" si="19"/>
        <v>1.3808747334925226E-3</v>
      </c>
      <c r="J69" s="61">
        <f t="shared" si="20"/>
        <v>3.8598198750724967E-3</v>
      </c>
      <c r="K69" s="61">
        <f t="shared" si="21"/>
        <v>1.5000102520991174E-3</v>
      </c>
    </row>
    <row r="70" spans="1:11" ht="21" x14ac:dyDescent="0.2">
      <c r="A70" s="56">
        <v>74</v>
      </c>
      <c r="B70" s="60" t="s">
        <v>214</v>
      </c>
      <c r="C70" s="60" t="s">
        <v>357</v>
      </c>
      <c r="D70" s="60">
        <v>10459006</v>
      </c>
      <c r="E70" s="60">
        <v>2419470</v>
      </c>
      <c r="F70" s="60">
        <f t="shared" si="16"/>
        <v>3282</v>
      </c>
      <c r="G70" s="60">
        <f t="shared" si="17"/>
        <v>460</v>
      </c>
      <c r="H70" s="60">
        <f t="shared" si="18"/>
        <v>3742</v>
      </c>
      <c r="I70" s="61">
        <f t="shared" si="19"/>
        <v>1.104565165810982E-3</v>
      </c>
      <c r="J70" s="61">
        <f t="shared" si="20"/>
        <v>3.0665235622337624E-3</v>
      </c>
      <c r="K70" s="61">
        <f t="shared" si="21"/>
        <v>1.1988548405285982E-3</v>
      </c>
    </row>
    <row r="71" spans="1:11" ht="31.5" x14ac:dyDescent="0.2">
      <c r="A71" s="56">
        <v>79</v>
      </c>
      <c r="B71" s="60" t="s">
        <v>214</v>
      </c>
      <c r="C71" s="60" t="s">
        <v>362</v>
      </c>
      <c r="D71" s="60">
        <v>10459006</v>
      </c>
      <c r="E71" s="60">
        <v>2419470</v>
      </c>
      <c r="F71" s="60">
        <f t="shared" si="16"/>
        <v>2430</v>
      </c>
      <c r="G71" s="60">
        <f t="shared" si="17"/>
        <v>273</v>
      </c>
      <c r="H71" s="60">
        <f t="shared" si="18"/>
        <v>2703</v>
      </c>
      <c r="I71" s="61">
        <f t="shared" si="19"/>
        <v>8.1782247194414571E-4</v>
      </c>
      <c r="J71" s="61">
        <f t="shared" si="20"/>
        <v>1.8199150706300373E-3</v>
      </c>
      <c r="K71" s="61">
        <f t="shared" si="21"/>
        <v>8.6598199731395E-4</v>
      </c>
    </row>
    <row r="72" spans="1:11" ht="21" x14ac:dyDescent="0.2">
      <c r="A72" s="56">
        <v>77</v>
      </c>
      <c r="B72" s="60" t="s">
        <v>214</v>
      </c>
      <c r="C72" s="60" t="s">
        <v>360</v>
      </c>
      <c r="D72" s="60">
        <v>349303</v>
      </c>
      <c r="E72" s="60">
        <v>84631</v>
      </c>
      <c r="F72" s="60">
        <f t="shared" si="16"/>
        <v>174</v>
      </c>
      <c r="G72" s="60">
        <f t="shared" si="17"/>
        <v>77</v>
      </c>
      <c r="H72" s="60">
        <f t="shared" si="18"/>
        <v>251</v>
      </c>
      <c r="I72" s="61">
        <f t="shared" si="19"/>
        <v>5.8560127620691916E-5</v>
      </c>
      <c r="J72" s="61">
        <f t="shared" si="20"/>
        <v>5.1330937889565149E-4</v>
      </c>
      <c r="K72" s="61">
        <f t="shared" si="21"/>
        <v>8.0414902451276895E-5</v>
      </c>
    </row>
    <row r="73" spans="1:11" x14ac:dyDescent="0.2">
      <c r="A73" s="56">
        <v>3</v>
      </c>
      <c r="B73" s="60" t="s">
        <v>215</v>
      </c>
      <c r="C73" s="60" t="s">
        <v>3</v>
      </c>
      <c r="D73" s="60">
        <v>5653259</v>
      </c>
      <c r="E73" s="60">
        <v>1115379</v>
      </c>
      <c r="F73" s="60">
        <f t="shared" si="16"/>
        <v>3037937</v>
      </c>
      <c r="G73" s="60">
        <f t="shared" si="17"/>
        <v>15878</v>
      </c>
      <c r="H73" s="60">
        <f t="shared" si="18"/>
        <v>3053815</v>
      </c>
      <c r="I73" s="61">
        <f t="shared" si="19"/>
        <v>0.72185605920197848</v>
      </c>
      <c r="J73" s="61">
        <f t="shared" si="20"/>
        <v>5.8847728999499659E-2</v>
      </c>
      <c r="K73" s="61">
        <f t="shared" si="21"/>
        <v>0.68191039368978079</v>
      </c>
    </row>
    <row r="74" spans="1:11" x14ac:dyDescent="0.2">
      <c r="A74" s="56">
        <v>34</v>
      </c>
      <c r="B74" s="60" t="s">
        <v>215</v>
      </c>
      <c r="C74" s="60" t="s">
        <v>34</v>
      </c>
      <c r="D74" s="60">
        <v>10459006</v>
      </c>
      <c r="E74" s="60">
        <v>2419470</v>
      </c>
      <c r="F74" s="60">
        <f t="shared" si="16"/>
        <v>1040229</v>
      </c>
      <c r="G74" s="60">
        <f t="shared" si="17"/>
        <v>231464</v>
      </c>
      <c r="H74" s="60">
        <f t="shared" si="18"/>
        <v>1271693</v>
      </c>
      <c r="I74" s="61">
        <f t="shared" si="19"/>
        <v>0.24717286981514588</v>
      </c>
      <c r="J74" s="61">
        <f t="shared" si="20"/>
        <v>0.85786186831718025</v>
      </c>
      <c r="K74" s="61">
        <f t="shared" si="21"/>
        <v>0.28396634186502401</v>
      </c>
    </row>
    <row r="75" spans="1:11" x14ac:dyDescent="0.2">
      <c r="A75" s="56">
        <v>25</v>
      </c>
      <c r="B75" s="60" t="s">
        <v>215</v>
      </c>
      <c r="C75" s="60" t="s">
        <v>25</v>
      </c>
      <c r="D75" s="60">
        <v>10459006</v>
      </c>
      <c r="E75" s="60">
        <v>2419470</v>
      </c>
      <c r="F75" s="60">
        <f t="shared" si="16"/>
        <v>53337</v>
      </c>
      <c r="G75" s="60">
        <f t="shared" si="17"/>
        <v>6028</v>
      </c>
      <c r="H75" s="60">
        <f t="shared" si="18"/>
        <v>59365</v>
      </c>
      <c r="I75" s="61">
        <f t="shared" si="19"/>
        <v>1.2673612596197988E-2</v>
      </c>
      <c r="J75" s="61">
        <f t="shared" si="20"/>
        <v>2.2341233808350167E-2</v>
      </c>
      <c r="K75" s="61">
        <f t="shared" si="21"/>
        <v>1.3256078223924446E-2</v>
      </c>
    </row>
    <row r="76" spans="1:11" x14ac:dyDescent="0.2">
      <c r="A76" s="56">
        <v>15</v>
      </c>
      <c r="B76" s="60" t="s">
        <v>215</v>
      </c>
      <c r="C76" s="60" t="s">
        <v>15</v>
      </c>
      <c r="D76" s="60">
        <v>13432759</v>
      </c>
      <c r="E76" s="60">
        <v>3083717</v>
      </c>
      <c r="F76" s="60">
        <f t="shared" si="16"/>
        <v>27774</v>
      </c>
      <c r="G76" s="60">
        <f t="shared" si="17"/>
        <v>2937</v>
      </c>
      <c r="H76" s="60">
        <f t="shared" si="18"/>
        <v>30711</v>
      </c>
      <c r="I76" s="61">
        <f t="shared" si="19"/>
        <v>6.5994884647956002E-3</v>
      </c>
      <c r="J76" s="61">
        <f t="shared" si="20"/>
        <v>1.0885236180345792E-2</v>
      </c>
      <c r="K76" s="61">
        <f t="shared" si="21"/>
        <v>6.8577009742262895E-3</v>
      </c>
    </row>
    <row r="77" spans="1:11" x14ac:dyDescent="0.2">
      <c r="A77" s="56">
        <v>17</v>
      </c>
      <c r="B77" s="60" t="s">
        <v>215</v>
      </c>
      <c r="C77" s="60" t="s">
        <v>17</v>
      </c>
      <c r="D77" s="60">
        <v>10459006</v>
      </c>
      <c r="E77" s="60">
        <v>2419470</v>
      </c>
      <c r="F77" s="60">
        <f t="shared" si="16"/>
        <v>18306</v>
      </c>
      <c r="G77" s="60">
        <f t="shared" si="17"/>
        <v>3458</v>
      </c>
      <c r="H77" s="60">
        <f t="shared" si="18"/>
        <v>21764</v>
      </c>
      <c r="I77" s="61">
        <f t="shared" si="19"/>
        <v>4.3497600574835546E-3</v>
      </c>
      <c r="J77" s="61">
        <f t="shared" si="20"/>
        <v>1.2816188870151771E-2</v>
      </c>
      <c r="K77" s="61">
        <f t="shared" si="21"/>
        <v>4.8598549055081557E-3</v>
      </c>
    </row>
    <row r="78" spans="1:11" x14ac:dyDescent="0.2">
      <c r="A78" s="56">
        <v>6</v>
      </c>
      <c r="B78" s="60" t="s">
        <v>215</v>
      </c>
      <c r="C78" s="60" t="s">
        <v>6</v>
      </c>
      <c r="D78" s="60">
        <v>13432759</v>
      </c>
      <c r="E78" s="60">
        <v>3083717</v>
      </c>
      <c r="F78" s="60">
        <f t="shared" si="16"/>
        <v>10520</v>
      </c>
      <c r="G78" s="60">
        <f t="shared" si="17"/>
        <v>7154</v>
      </c>
      <c r="H78" s="60">
        <f t="shared" si="18"/>
        <v>17674</v>
      </c>
      <c r="I78" s="61">
        <f t="shared" si="19"/>
        <v>2.4996982303467168E-3</v>
      </c>
      <c r="J78" s="61">
        <f t="shared" si="20"/>
        <v>2.6514463613957713E-2</v>
      </c>
      <c r="K78" s="61">
        <f t="shared" si="21"/>
        <v>3.9465666054011739E-3</v>
      </c>
    </row>
    <row r="79" spans="1:11" x14ac:dyDescent="0.2">
      <c r="A79" s="56">
        <v>14</v>
      </c>
      <c r="B79" s="60" t="s">
        <v>215</v>
      </c>
      <c r="C79" s="60" t="s">
        <v>14</v>
      </c>
      <c r="D79" s="60">
        <v>2973753</v>
      </c>
      <c r="E79" s="60">
        <v>664247</v>
      </c>
      <c r="F79" s="60">
        <f t="shared" si="16"/>
        <v>11677</v>
      </c>
      <c r="G79" s="60">
        <f t="shared" si="17"/>
        <v>1462</v>
      </c>
      <c r="H79" s="60">
        <f t="shared" si="18"/>
        <v>13139</v>
      </c>
      <c r="I79" s="61">
        <f t="shared" si="19"/>
        <v>2.7746175129048111E-3</v>
      </c>
      <c r="J79" s="61">
        <f t="shared" si="20"/>
        <v>5.4185275095899044E-3</v>
      </c>
      <c r="K79" s="61">
        <f t="shared" si="21"/>
        <v>2.933910751859569E-3</v>
      </c>
    </row>
    <row r="80" spans="1:11" x14ac:dyDescent="0.2">
      <c r="A80" s="56">
        <v>45</v>
      </c>
      <c r="B80" s="60" t="s">
        <v>215</v>
      </c>
      <c r="C80" s="60" t="s">
        <v>43</v>
      </c>
      <c r="D80" s="60">
        <v>10459006</v>
      </c>
      <c r="E80" s="60">
        <v>2419470</v>
      </c>
      <c r="F80" s="60">
        <f t="shared" si="16"/>
        <v>8156</v>
      </c>
      <c r="G80" s="60">
        <f t="shared" si="17"/>
        <v>1304</v>
      </c>
      <c r="H80" s="60">
        <f t="shared" si="18"/>
        <v>9460</v>
      </c>
      <c r="I80" s="61">
        <f t="shared" si="19"/>
        <v>1.9379789702193746E-3</v>
      </c>
      <c r="J80" s="61">
        <f t="shared" si="20"/>
        <v>4.8329410892648667E-3</v>
      </c>
      <c r="K80" s="61">
        <f t="shared" si="21"/>
        <v>2.1123978775090587E-3</v>
      </c>
    </row>
    <row r="81" spans="1:11" x14ac:dyDescent="0.2">
      <c r="A81" s="56">
        <v>51</v>
      </c>
      <c r="B81" s="60" t="s">
        <v>215</v>
      </c>
      <c r="C81" s="60" t="s">
        <v>172</v>
      </c>
      <c r="D81" s="60">
        <v>13432759</v>
      </c>
      <c r="E81" s="60">
        <v>3083717</v>
      </c>
      <c r="F81" s="60">
        <f t="shared" si="16"/>
        <v>572</v>
      </c>
      <c r="G81" s="60">
        <f t="shared" si="17"/>
        <v>130</v>
      </c>
      <c r="H81" s="60">
        <f t="shared" si="18"/>
        <v>702</v>
      </c>
      <c r="I81" s="61">
        <f t="shared" si="19"/>
        <v>1.3591515092759715E-4</v>
      </c>
      <c r="J81" s="61">
        <f t="shared" si="20"/>
        <v>4.8181161165984101E-4</v>
      </c>
      <c r="K81" s="61">
        <f t="shared" si="21"/>
        <v>1.5675510676652847E-4</v>
      </c>
    </row>
    <row r="83" spans="1:11" x14ac:dyDescent="0.2">
      <c r="F83" s="72">
        <f>SUM(F2:F81)</f>
        <v>26011485</v>
      </c>
      <c r="G83" s="72">
        <f>SUM(G2:G81)</f>
        <v>1493841</v>
      </c>
      <c r="H83" s="72">
        <f>SUM(H2:H81)</f>
        <v>27505326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8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2" customWidth="1"/>
    <col min="2" max="2" width="90.28515625" style="122" customWidth="1"/>
    <col min="3" max="3" width="15.28515625" style="122" customWidth="1"/>
    <col min="4" max="4" width="12.5703125" style="122" customWidth="1"/>
    <col min="5" max="5" width="14" style="122" customWidth="1"/>
    <col min="6" max="6" width="12" style="122" customWidth="1"/>
    <col min="7" max="7" width="11.42578125" style="122"/>
    <col min="8" max="8" width="8" style="122" bestFit="1" customWidth="1"/>
    <col min="9" max="16384" width="11.42578125" style="122"/>
  </cols>
  <sheetData>
    <row r="1" spans="1:11" ht="15.75" thickBot="1" x14ac:dyDescent="0.25">
      <c r="A1" s="379" t="s">
        <v>182</v>
      </c>
      <c r="B1" s="379"/>
      <c r="C1" s="379"/>
      <c r="D1" s="379"/>
      <c r="E1" s="379"/>
      <c r="F1" s="379"/>
      <c r="G1" s="75"/>
      <c r="H1" s="75"/>
    </row>
    <row r="2" spans="1:11" ht="29.25" customHeight="1" thickBot="1" x14ac:dyDescent="0.25">
      <c r="A2" s="395"/>
      <c r="B2" s="389" t="s">
        <v>0</v>
      </c>
      <c r="C2" s="385" t="s">
        <v>166</v>
      </c>
      <c r="D2" s="398"/>
      <c r="E2" s="399" t="s">
        <v>296</v>
      </c>
      <c r="F2" s="398"/>
      <c r="G2" s="399" t="s">
        <v>320</v>
      </c>
      <c r="H2" s="398"/>
    </row>
    <row r="3" spans="1:11" x14ac:dyDescent="0.2">
      <c r="A3" s="396"/>
      <c r="B3" s="390"/>
      <c r="C3" s="100" t="s">
        <v>54</v>
      </c>
      <c r="D3" s="123" t="s">
        <v>55</v>
      </c>
      <c r="E3" s="100" t="s">
        <v>54</v>
      </c>
      <c r="F3" s="123" t="s">
        <v>55</v>
      </c>
      <c r="G3" s="392" t="s">
        <v>54</v>
      </c>
      <c r="H3" s="392" t="s">
        <v>55</v>
      </c>
    </row>
    <row r="4" spans="1:11" ht="14.25" customHeight="1" thickBot="1" x14ac:dyDescent="0.25">
      <c r="A4" s="397"/>
      <c r="B4" s="391"/>
      <c r="C4" s="102">
        <v>38892</v>
      </c>
      <c r="D4" s="124">
        <v>38898</v>
      </c>
      <c r="E4" s="102" t="s">
        <v>57</v>
      </c>
      <c r="F4" s="124">
        <v>39080</v>
      </c>
      <c r="G4" s="393"/>
      <c r="H4" s="393"/>
    </row>
    <row r="5" spans="1:11" ht="13.5" thickBot="1" x14ac:dyDescent="0.25">
      <c r="A5" s="125">
        <v>1</v>
      </c>
      <c r="B5" s="105" t="s">
        <v>1</v>
      </c>
      <c r="C5" s="126">
        <v>4848</v>
      </c>
      <c r="D5" s="127">
        <v>392</v>
      </c>
      <c r="E5" s="126">
        <v>5759</v>
      </c>
      <c r="F5" s="127">
        <v>550</v>
      </c>
      <c r="G5" s="126">
        <v>2937</v>
      </c>
      <c r="H5" s="127">
        <v>309</v>
      </c>
      <c r="J5" s="380" t="s">
        <v>67</v>
      </c>
      <c r="K5" s="381"/>
    </row>
    <row r="6" spans="1:11" x14ac:dyDescent="0.2">
      <c r="A6" s="125">
        <v>2</v>
      </c>
      <c r="B6" s="109" t="s">
        <v>2</v>
      </c>
      <c r="C6" s="128">
        <v>5199</v>
      </c>
      <c r="D6" s="129">
        <v>358</v>
      </c>
      <c r="E6" s="128">
        <v>7916</v>
      </c>
      <c r="F6" s="129">
        <v>506</v>
      </c>
      <c r="G6" s="128">
        <v>5794</v>
      </c>
      <c r="H6" s="129">
        <v>330</v>
      </c>
    </row>
    <row r="7" spans="1:11" x14ac:dyDescent="0.2">
      <c r="A7" s="125">
        <v>3</v>
      </c>
      <c r="B7" s="109" t="s">
        <v>3</v>
      </c>
      <c r="C7" s="128">
        <v>18224</v>
      </c>
      <c r="D7" s="129">
        <v>1011</v>
      </c>
      <c r="E7" s="128">
        <v>24971</v>
      </c>
      <c r="F7" s="129">
        <v>1449</v>
      </c>
      <c r="G7" s="128">
        <v>15484</v>
      </c>
      <c r="H7" s="129">
        <v>1007</v>
      </c>
    </row>
    <row r="8" spans="1:11" x14ac:dyDescent="0.2">
      <c r="A8" s="125">
        <v>4</v>
      </c>
      <c r="B8" s="109" t="s">
        <v>4</v>
      </c>
      <c r="C8" s="128">
        <v>11139</v>
      </c>
      <c r="D8" s="129">
        <v>312</v>
      </c>
      <c r="E8" s="128">
        <v>16424</v>
      </c>
      <c r="F8" s="129">
        <v>526</v>
      </c>
      <c r="G8" s="128">
        <v>11072</v>
      </c>
      <c r="H8" s="129">
        <v>391</v>
      </c>
    </row>
    <row r="9" spans="1:11" x14ac:dyDescent="0.2">
      <c r="A9" s="125">
        <v>5</v>
      </c>
      <c r="B9" s="109" t="s">
        <v>5</v>
      </c>
      <c r="C9" s="128">
        <v>18859</v>
      </c>
      <c r="D9" s="129">
        <v>881</v>
      </c>
      <c r="E9" s="128">
        <v>38968</v>
      </c>
      <c r="F9" s="129">
        <v>1267</v>
      </c>
      <c r="G9" s="128">
        <v>30395</v>
      </c>
      <c r="H9" s="129">
        <v>807</v>
      </c>
    </row>
    <row r="10" spans="1:11" x14ac:dyDescent="0.2">
      <c r="A10" s="125">
        <v>6</v>
      </c>
      <c r="B10" s="109" t="s">
        <v>6</v>
      </c>
      <c r="C10" s="128">
        <v>1765</v>
      </c>
      <c r="D10" s="129">
        <v>1936</v>
      </c>
      <c r="E10" s="128">
        <v>2023</v>
      </c>
      <c r="F10" s="129">
        <v>2177</v>
      </c>
      <c r="G10" s="128">
        <v>975</v>
      </c>
      <c r="H10" s="129">
        <v>708</v>
      </c>
    </row>
    <row r="11" spans="1:11" x14ac:dyDescent="0.2">
      <c r="A11" s="125">
        <v>7</v>
      </c>
      <c r="B11" s="109" t="s">
        <v>7</v>
      </c>
      <c r="C11" s="128">
        <v>315064</v>
      </c>
      <c r="D11" s="129">
        <v>18401</v>
      </c>
      <c r="E11" s="128">
        <v>350524</v>
      </c>
      <c r="F11" s="129">
        <v>24175</v>
      </c>
      <c r="G11" s="128">
        <v>120482</v>
      </c>
      <c r="H11" s="129">
        <v>13408</v>
      </c>
    </row>
    <row r="12" spans="1:11" x14ac:dyDescent="0.2">
      <c r="A12" s="125">
        <v>8</v>
      </c>
      <c r="B12" s="109" t="s">
        <v>8</v>
      </c>
      <c r="C12" s="128">
        <v>8494</v>
      </c>
      <c r="D12" s="129">
        <v>1734</v>
      </c>
      <c r="E12" s="128">
        <v>12328</v>
      </c>
      <c r="F12" s="129">
        <v>2824</v>
      </c>
      <c r="G12" s="128">
        <v>8200</v>
      </c>
      <c r="H12" s="129">
        <v>2001</v>
      </c>
    </row>
    <row r="13" spans="1:11" x14ac:dyDescent="0.2">
      <c r="A13" s="125">
        <v>9</v>
      </c>
      <c r="B13" s="109" t="s">
        <v>9</v>
      </c>
      <c r="C13" s="128">
        <v>381</v>
      </c>
      <c r="D13" s="129">
        <v>15</v>
      </c>
      <c r="E13" s="128">
        <v>601</v>
      </c>
      <c r="F13" s="129">
        <v>25</v>
      </c>
      <c r="G13" s="128">
        <v>434</v>
      </c>
      <c r="H13" s="129">
        <v>18</v>
      </c>
    </row>
    <row r="14" spans="1:11" x14ac:dyDescent="0.2">
      <c r="A14" s="125">
        <v>10</v>
      </c>
      <c r="B14" s="109" t="s">
        <v>10</v>
      </c>
      <c r="C14" s="128">
        <v>279</v>
      </c>
      <c r="D14" s="129">
        <v>172</v>
      </c>
      <c r="E14" s="128">
        <v>498</v>
      </c>
      <c r="F14" s="129">
        <v>228</v>
      </c>
      <c r="G14" s="128">
        <v>369</v>
      </c>
      <c r="H14" s="129">
        <v>129</v>
      </c>
    </row>
    <row r="15" spans="1:11" x14ac:dyDescent="0.2">
      <c r="A15" s="125">
        <v>11</v>
      </c>
      <c r="B15" s="109" t="s">
        <v>11</v>
      </c>
      <c r="C15" s="128">
        <v>27083</v>
      </c>
      <c r="D15" s="129">
        <v>1673</v>
      </c>
      <c r="E15" s="128">
        <v>43264</v>
      </c>
      <c r="F15" s="129">
        <v>2458</v>
      </c>
      <c r="G15" s="128">
        <v>32534</v>
      </c>
      <c r="H15" s="129">
        <v>1497</v>
      </c>
    </row>
    <row r="16" spans="1:11" x14ac:dyDescent="0.2">
      <c r="A16" s="125">
        <v>12</v>
      </c>
      <c r="B16" s="109" t="s">
        <v>12</v>
      </c>
      <c r="C16" s="128">
        <v>1093</v>
      </c>
      <c r="D16" s="129">
        <v>193</v>
      </c>
      <c r="E16" s="128">
        <v>1635</v>
      </c>
      <c r="F16" s="129">
        <v>253</v>
      </c>
      <c r="G16" s="128">
        <v>1250</v>
      </c>
      <c r="H16" s="129">
        <v>134</v>
      </c>
    </row>
    <row r="17" spans="1:8" x14ac:dyDescent="0.2">
      <c r="A17" s="125">
        <v>13</v>
      </c>
      <c r="B17" s="109" t="s">
        <v>13</v>
      </c>
      <c r="C17" s="128">
        <v>429</v>
      </c>
      <c r="D17" s="129">
        <v>38</v>
      </c>
      <c r="E17" s="128">
        <v>535</v>
      </c>
      <c r="F17" s="129">
        <v>58</v>
      </c>
      <c r="G17" s="128">
        <v>283</v>
      </c>
      <c r="H17" s="129">
        <v>40</v>
      </c>
    </row>
    <row r="18" spans="1:8" x14ac:dyDescent="0.2">
      <c r="A18" s="125">
        <v>14</v>
      </c>
      <c r="B18" s="109" t="s">
        <v>14</v>
      </c>
      <c r="C18" s="128">
        <v>1100</v>
      </c>
      <c r="D18" s="129">
        <v>120</v>
      </c>
      <c r="E18" s="128">
        <v>1495</v>
      </c>
      <c r="F18" s="129">
        <v>168</v>
      </c>
      <c r="G18" s="128">
        <v>937</v>
      </c>
      <c r="H18" s="129">
        <v>105</v>
      </c>
    </row>
    <row r="19" spans="1:8" x14ac:dyDescent="0.2">
      <c r="A19" s="125">
        <v>15</v>
      </c>
      <c r="B19" s="109" t="s">
        <v>15</v>
      </c>
      <c r="C19" s="128">
        <v>2193</v>
      </c>
      <c r="D19" s="129">
        <v>148</v>
      </c>
      <c r="E19" s="128">
        <v>3119</v>
      </c>
      <c r="F19" s="129">
        <v>238</v>
      </c>
      <c r="G19" s="128">
        <v>1918</v>
      </c>
      <c r="H19" s="129">
        <v>165</v>
      </c>
    </row>
    <row r="20" spans="1:8" x14ac:dyDescent="0.2">
      <c r="A20" s="125">
        <v>16</v>
      </c>
      <c r="B20" s="109" t="s">
        <v>16</v>
      </c>
      <c r="C20" s="128">
        <v>1575</v>
      </c>
      <c r="D20" s="129">
        <v>285</v>
      </c>
      <c r="E20" s="128">
        <v>2403</v>
      </c>
      <c r="F20" s="129">
        <v>416</v>
      </c>
      <c r="G20" s="128">
        <v>1620</v>
      </c>
      <c r="H20" s="129">
        <v>266</v>
      </c>
    </row>
    <row r="21" spans="1:8" x14ac:dyDescent="0.2">
      <c r="A21" s="125">
        <v>17</v>
      </c>
      <c r="B21" s="109" t="s">
        <v>17</v>
      </c>
      <c r="C21" s="128">
        <v>1241</v>
      </c>
      <c r="D21" s="129">
        <v>229</v>
      </c>
      <c r="E21" s="128">
        <v>1812</v>
      </c>
      <c r="F21" s="129">
        <v>354</v>
      </c>
      <c r="G21" s="128">
        <v>1170</v>
      </c>
      <c r="H21" s="129">
        <v>234</v>
      </c>
    </row>
    <row r="22" spans="1:8" x14ac:dyDescent="0.2">
      <c r="A22" s="125">
        <v>18</v>
      </c>
      <c r="B22" s="109" t="s">
        <v>18</v>
      </c>
      <c r="C22" s="128">
        <v>190</v>
      </c>
      <c r="D22" s="129">
        <v>597</v>
      </c>
      <c r="E22" s="130">
        <v>8439</v>
      </c>
      <c r="F22" s="129">
        <v>771</v>
      </c>
      <c r="G22" s="130">
        <v>8439</v>
      </c>
      <c r="H22" s="129">
        <v>385</v>
      </c>
    </row>
    <row r="23" spans="1:8" x14ac:dyDescent="0.2">
      <c r="A23" s="125">
        <v>19</v>
      </c>
      <c r="B23" s="109" t="s">
        <v>19</v>
      </c>
      <c r="C23" s="128">
        <v>378229</v>
      </c>
      <c r="D23" s="129">
        <v>11619</v>
      </c>
      <c r="E23" s="128">
        <v>564181</v>
      </c>
      <c r="F23" s="129">
        <v>17450</v>
      </c>
      <c r="G23" s="128">
        <v>331356</v>
      </c>
      <c r="H23" s="129">
        <v>10295</v>
      </c>
    </row>
    <row r="24" spans="1:8" x14ac:dyDescent="0.2">
      <c r="A24" s="125">
        <v>20</v>
      </c>
      <c r="B24" s="109" t="s">
        <v>20</v>
      </c>
      <c r="C24" s="128">
        <v>28779</v>
      </c>
      <c r="D24" s="129">
        <v>120</v>
      </c>
      <c r="E24" s="128">
        <v>42317</v>
      </c>
      <c r="F24" s="129">
        <v>177</v>
      </c>
      <c r="G24" s="128">
        <v>24025</v>
      </c>
      <c r="H24" s="129">
        <v>96</v>
      </c>
    </row>
    <row r="25" spans="1:8" x14ac:dyDescent="0.2">
      <c r="A25" s="125">
        <v>21</v>
      </c>
      <c r="B25" s="109" t="s">
        <v>21</v>
      </c>
      <c r="C25" s="128">
        <v>994047</v>
      </c>
      <c r="D25" s="129">
        <v>34515</v>
      </c>
      <c r="E25" s="128">
        <v>1094478</v>
      </c>
      <c r="F25" s="129">
        <v>47263</v>
      </c>
      <c r="G25" s="128">
        <v>363126</v>
      </c>
      <c r="H25" s="129">
        <v>27415</v>
      </c>
    </row>
    <row r="26" spans="1:8" x14ac:dyDescent="0.2">
      <c r="A26" s="125">
        <v>22</v>
      </c>
      <c r="B26" s="109" t="s">
        <v>22</v>
      </c>
      <c r="C26" s="128">
        <v>1408</v>
      </c>
      <c r="D26" s="129">
        <v>317</v>
      </c>
      <c r="E26" s="128">
        <v>1935</v>
      </c>
      <c r="F26" s="129">
        <v>426</v>
      </c>
      <c r="G26" s="128">
        <v>1296</v>
      </c>
      <c r="H26" s="129">
        <v>212</v>
      </c>
    </row>
    <row r="27" spans="1:8" x14ac:dyDescent="0.2">
      <c r="A27" s="125">
        <v>23</v>
      </c>
      <c r="B27" s="109" t="s">
        <v>23</v>
      </c>
      <c r="C27" s="128">
        <v>86081</v>
      </c>
      <c r="D27" s="129">
        <v>7870</v>
      </c>
      <c r="E27" s="128">
        <v>123961</v>
      </c>
      <c r="F27" s="129">
        <v>12687</v>
      </c>
      <c r="G27" s="128">
        <v>79320</v>
      </c>
      <c r="H27" s="129">
        <v>9437</v>
      </c>
    </row>
    <row r="28" spans="1:8" x14ac:dyDescent="0.2">
      <c r="A28" s="125">
        <v>24</v>
      </c>
      <c r="B28" s="109" t="s">
        <v>24</v>
      </c>
      <c r="C28" s="128">
        <v>26739</v>
      </c>
      <c r="D28" s="129">
        <v>508</v>
      </c>
      <c r="E28" s="128">
        <v>36193</v>
      </c>
      <c r="F28" s="129">
        <v>740</v>
      </c>
      <c r="G28" s="128">
        <v>21565</v>
      </c>
      <c r="H28" s="129">
        <v>448</v>
      </c>
    </row>
    <row r="29" spans="1:8" x14ac:dyDescent="0.2">
      <c r="A29" s="125">
        <v>25</v>
      </c>
      <c r="B29" s="109" t="s">
        <v>25</v>
      </c>
      <c r="C29" s="128">
        <v>3575</v>
      </c>
      <c r="D29" s="129">
        <v>391</v>
      </c>
      <c r="E29" s="128">
        <v>4797</v>
      </c>
      <c r="F29" s="129">
        <v>624</v>
      </c>
      <c r="G29" s="128">
        <v>2977</v>
      </c>
      <c r="H29" s="129">
        <v>418</v>
      </c>
    </row>
    <row r="30" spans="1:8" ht="13.5" thickBot="1" x14ac:dyDescent="0.25">
      <c r="A30" s="125"/>
      <c r="B30" s="131" t="s">
        <v>59</v>
      </c>
      <c r="C30" s="132">
        <f t="shared" ref="C30:H30" si="0">SUM(C5:C29)</f>
        <v>1938014</v>
      </c>
      <c r="D30" s="133">
        <f t="shared" si="0"/>
        <v>83835</v>
      </c>
      <c r="E30" s="132">
        <f t="shared" si="0"/>
        <v>2390576</v>
      </c>
      <c r="F30" s="133">
        <f t="shared" si="0"/>
        <v>117810</v>
      </c>
      <c r="G30" s="132">
        <f t="shared" si="0"/>
        <v>1067958</v>
      </c>
      <c r="H30" s="133">
        <f t="shared" si="0"/>
        <v>70255</v>
      </c>
    </row>
    <row r="31" spans="1:8" ht="25.5" x14ac:dyDescent="0.2">
      <c r="A31" s="125">
        <v>26</v>
      </c>
      <c r="B31" s="134" t="s">
        <v>171</v>
      </c>
      <c r="C31" s="128"/>
      <c r="D31" s="129"/>
      <c r="E31" s="128">
        <v>9247</v>
      </c>
      <c r="F31" s="129">
        <v>461</v>
      </c>
      <c r="G31" s="128">
        <v>9247</v>
      </c>
      <c r="H31" s="129">
        <v>461</v>
      </c>
    </row>
    <row r="32" spans="1:8" x14ac:dyDescent="0.2">
      <c r="A32" s="125">
        <v>27</v>
      </c>
      <c r="B32" s="135" t="s">
        <v>27</v>
      </c>
      <c r="C32" s="128"/>
      <c r="D32" s="129"/>
      <c r="E32" s="128">
        <v>4097</v>
      </c>
      <c r="F32" s="129">
        <v>71</v>
      </c>
      <c r="G32" s="128">
        <v>4097</v>
      </c>
      <c r="H32" s="129">
        <v>71</v>
      </c>
    </row>
    <row r="33" spans="1:8" x14ac:dyDescent="0.2">
      <c r="A33" s="125">
        <v>28</v>
      </c>
      <c r="B33" s="135" t="s">
        <v>28</v>
      </c>
      <c r="C33" s="128"/>
      <c r="D33" s="129"/>
      <c r="E33" s="128">
        <v>1210</v>
      </c>
      <c r="F33" s="129">
        <v>465</v>
      </c>
      <c r="G33" s="128">
        <v>1210</v>
      </c>
      <c r="H33" s="129">
        <v>465</v>
      </c>
    </row>
    <row r="34" spans="1:8" x14ac:dyDescent="0.2">
      <c r="A34" s="125">
        <v>29</v>
      </c>
      <c r="B34" s="135" t="s">
        <v>29</v>
      </c>
      <c r="C34" s="136"/>
      <c r="D34" s="137"/>
      <c r="E34" s="128">
        <v>73334</v>
      </c>
      <c r="F34" s="129">
        <v>293</v>
      </c>
      <c r="G34" s="128">
        <v>73334</v>
      </c>
      <c r="H34" s="129">
        <v>293</v>
      </c>
    </row>
    <row r="35" spans="1:8" x14ac:dyDescent="0.2">
      <c r="A35" s="125">
        <v>30</v>
      </c>
      <c r="B35" s="135" t="s">
        <v>30</v>
      </c>
      <c r="C35" s="136"/>
      <c r="D35" s="137"/>
      <c r="E35" s="128">
        <v>2651</v>
      </c>
      <c r="F35" s="129">
        <v>258</v>
      </c>
      <c r="G35" s="128">
        <v>2651</v>
      </c>
      <c r="H35" s="129">
        <v>258</v>
      </c>
    </row>
    <row r="36" spans="1:8" x14ac:dyDescent="0.2">
      <c r="A36" s="125">
        <v>31</v>
      </c>
      <c r="B36" s="135" t="s">
        <v>31</v>
      </c>
      <c r="C36" s="136"/>
      <c r="D36" s="137"/>
      <c r="E36" s="128">
        <v>4964</v>
      </c>
      <c r="F36" s="129">
        <v>376</v>
      </c>
      <c r="G36" s="128">
        <v>4964</v>
      </c>
      <c r="H36" s="129">
        <v>376</v>
      </c>
    </row>
    <row r="37" spans="1:8" x14ac:dyDescent="0.2">
      <c r="A37" s="125">
        <v>32</v>
      </c>
      <c r="B37" s="135" t="s">
        <v>32</v>
      </c>
      <c r="C37" s="136"/>
      <c r="D37" s="137"/>
      <c r="E37" s="128">
        <v>652</v>
      </c>
      <c r="F37" s="129">
        <v>77</v>
      </c>
      <c r="G37" s="128">
        <v>652</v>
      </c>
      <c r="H37" s="129">
        <v>77</v>
      </c>
    </row>
    <row r="38" spans="1:8" x14ac:dyDescent="0.2">
      <c r="A38" s="125">
        <v>33</v>
      </c>
      <c r="B38" s="135" t="s">
        <v>33</v>
      </c>
      <c r="C38" s="136"/>
      <c r="D38" s="137"/>
      <c r="E38" s="128">
        <v>731</v>
      </c>
      <c r="F38" s="129">
        <v>39</v>
      </c>
      <c r="G38" s="128">
        <v>731</v>
      </c>
      <c r="H38" s="129">
        <v>39</v>
      </c>
    </row>
    <row r="39" spans="1:8" x14ac:dyDescent="0.2">
      <c r="A39" s="125">
        <v>34</v>
      </c>
      <c r="B39" s="135" t="s">
        <v>34</v>
      </c>
      <c r="C39" s="136"/>
      <c r="D39" s="137"/>
      <c r="E39" s="128">
        <v>111137</v>
      </c>
      <c r="F39" s="129">
        <v>14294</v>
      </c>
      <c r="G39" s="128">
        <v>111137</v>
      </c>
      <c r="H39" s="129">
        <v>14294</v>
      </c>
    </row>
    <row r="40" spans="1:8" ht="14.25" customHeight="1" x14ac:dyDescent="0.2">
      <c r="A40" s="125">
        <v>35</v>
      </c>
      <c r="B40" s="135" t="s">
        <v>35</v>
      </c>
      <c r="C40" s="136"/>
      <c r="D40" s="137"/>
      <c r="E40" s="128">
        <v>2040</v>
      </c>
      <c r="F40" s="129">
        <v>132</v>
      </c>
      <c r="G40" s="128">
        <v>2040</v>
      </c>
      <c r="H40" s="129">
        <v>132</v>
      </c>
    </row>
    <row r="41" spans="1:8" x14ac:dyDescent="0.2">
      <c r="A41" s="125">
        <v>36</v>
      </c>
      <c r="B41" s="135" t="s">
        <v>36</v>
      </c>
      <c r="C41" s="136"/>
      <c r="D41" s="137"/>
      <c r="E41" s="128">
        <v>9753</v>
      </c>
      <c r="F41" s="129">
        <v>34</v>
      </c>
      <c r="G41" s="128">
        <v>9753</v>
      </c>
      <c r="H41" s="129">
        <v>34</v>
      </c>
    </row>
    <row r="42" spans="1:8" x14ac:dyDescent="0.2">
      <c r="A42" s="125">
        <v>37</v>
      </c>
      <c r="B42" s="135" t="s">
        <v>37</v>
      </c>
      <c r="C42" s="136"/>
      <c r="D42" s="137"/>
      <c r="E42" s="128">
        <v>4236</v>
      </c>
      <c r="F42" s="129">
        <v>264</v>
      </c>
      <c r="G42" s="128">
        <v>4236</v>
      </c>
      <c r="H42" s="129">
        <v>264</v>
      </c>
    </row>
    <row r="43" spans="1:8" x14ac:dyDescent="0.2">
      <c r="A43" s="125">
        <v>38</v>
      </c>
      <c r="B43" s="135" t="s">
        <v>38</v>
      </c>
      <c r="C43" s="136"/>
      <c r="D43" s="137"/>
      <c r="E43" s="128">
        <v>25218</v>
      </c>
      <c r="F43" s="129">
        <v>606</v>
      </c>
      <c r="G43" s="128">
        <v>25218</v>
      </c>
      <c r="H43" s="129">
        <v>606</v>
      </c>
    </row>
    <row r="44" spans="1:8" x14ac:dyDescent="0.2">
      <c r="A44" s="125">
        <v>39</v>
      </c>
      <c r="B44" s="135" t="s">
        <v>39</v>
      </c>
      <c r="C44" s="136"/>
      <c r="D44" s="137"/>
      <c r="E44" s="128">
        <v>20002</v>
      </c>
      <c r="F44" s="129">
        <v>2096</v>
      </c>
      <c r="G44" s="128">
        <v>20002</v>
      </c>
      <c r="H44" s="129">
        <v>2096</v>
      </c>
    </row>
    <row r="45" spans="1:8" x14ac:dyDescent="0.2">
      <c r="A45" s="125">
        <v>40</v>
      </c>
      <c r="B45" s="135" t="s">
        <v>40</v>
      </c>
      <c r="C45" s="136"/>
      <c r="D45" s="137"/>
      <c r="E45" s="128">
        <v>1133</v>
      </c>
      <c r="F45" s="129">
        <v>65</v>
      </c>
      <c r="G45" s="128">
        <v>1133</v>
      </c>
      <c r="H45" s="129">
        <v>65</v>
      </c>
    </row>
    <row r="46" spans="1:8" x14ac:dyDescent="0.2">
      <c r="A46" s="125"/>
      <c r="B46" s="138" t="s">
        <v>61</v>
      </c>
      <c r="C46" s="139"/>
      <c r="D46" s="140"/>
      <c r="E46" s="132">
        <f>SUM(E31:E45)</f>
        <v>270405</v>
      </c>
      <c r="F46" s="133">
        <f>SUM(F31:F45)</f>
        <v>19531</v>
      </c>
      <c r="G46" s="132">
        <f>SUM(G31:G45)</f>
        <v>270405</v>
      </c>
      <c r="H46" s="133">
        <f>SUM(H31:H45)</f>
        <v>19531</v>
      </c>
    </row>
    <row r="47" spans="1:8" ht="13.5" thickBot="1" x14ac:dyDescent="0.25">
      <c r="A47" s="141"/>
      <c r="B47" s="142" t="s">
        <v>69</v>
      </c>
      <c r="C47" s="143"/>
      <c r="D47" s="144"/>
      <c r="E47" s="145">
        <f>+E46+E30</f>
        <v>2660981</v>
      </c>
      <c r="F47" s="146">
        <f>+F46+F30</f>
        <v>137341</v>
      </c>
      <c r="G47" s="145">
        <f>+G46+G30</f>
        <v>1338363</v>
      </c>
      <c r="H47" s="146">
        <f>+H46+H30</f>
        <v>89786</v>
      </c>
    </row>
    <row r="48" spans="1:8" ht="13.5" thickBot="1" x14ac:dyDescent="0.25">
      <c r="B48" s="147" t="s">
        <v>62</v>
      </c>
      <c r="C48" s="148">
        <f t="shared" ref="C48:H48" si="1">C46+C30</f>
        <v>1938014</v>
      </c>
      <c r="D48" s="149">
        <f t="shared" si="1"/>
        <v>83835</v>
      </c>
      <c r="E48" s="148">
        <f t="shared" si="1"/>
        <v>2660981</v>
      </c>
      <c r="F48" s="149">
        <f t="shared" si="1"/>
        <v>137341</v>
      </c>
      <c r="G48" s="148">
        <f>G46+G30</f>
        <v>1338363</v>
      </c>
      <c r="H48" s="149">
        <f t="shared" si="1"/>
        <v>89786</v>
      </c>
    </row>
    <row r="49" spans="2:11" x14ac:dyDescent="0.2">
      <c r="B49" s="122" t="s">
        <v>56</v>
      </c>
    </row>
    <row r="50" spans="2:11" x14ac:dyDescent="0.2">
      <c r="B50" s="119" t="s">
        <v>54</v>
      </c>
    </row>
    <row r="51" spans="2:11" ht="13.5" thickBot="1" x14ac:dyDescent="0.25">
      <c r="B51" s="119" t="s">
        <v>64</v>
      </c>
      <c r="D51" s="150"/>
      <c r="E51" s="150"/>
      <c r="F51" s="150"/>
      <c r="G51" s="150"/>
      <c r="H51" s="150"/>
    </row>
    <row r="52" spans="2:11" ht="15.75" thickBot="1" x14ac:dyDescent="0.25">
      <c r="B52" s="122" t="s">
        <v>352</v>
      </c>
      <c r="D52" s="150"/>
      <c r="E52" s="394"/>
      <c r="F52" s="394"/>
      <c r="G52" s="121"/>
      <c r="H52" s="121"/>
      <c r="J52" s="380" t="s">
        <v>67</v>
      </c>
      <c r="K52" s="381"/>
    </row>
    <row r="53" spans="2:11" x14ac:dyDescent="0.2">
      <c r="D53" s="150"/>
      <c r="E53" s="150"/>
      <c r="F53" s="150"/>
      <c r="G53" s="150"/>
      <c r="H53" s="150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activeCell="G22" sqref="G22"/>
    </sheetView>
  </sheetViews>
  <sheetFormatPr baseColWidth="10" defaultColWidth="11.42578125" defaultRowHeight="12.75" x14ac:dyDescent="0.2"/>
  <cols>
    <col min="1" max="1" width="3.140625" style="122" customWidth="1"/>
    <col min="2" max="2" width="85.140625" style="122" customWidth="1"/>
    <col min="3" max="3" width="15.140625" style="122" customWidth="1"/>
    <col min="4" max="4" width="14.5703125" style="122" customWidth="1"/>
    <col min="5" max="5" width="12.140625" style="122" customWidth="1"/>
    <col min="6" max="6" width="16.85546875" style="122" customWidth="1"/>
    <col min="7" max="7" width="12.28515625" style="122" customWidth="1"/>
    <col min="8" max="8" width="11.7109375" style="122" customWidth="1"/>
    <col min="9" max="9" width="11.42578125" style="122"/>
    <col min="10" max="11" width="11.42578125" style="151"/>
    <col min="12" max="16384" width="11.42578125" style="122"/>
  </cols>
  <sheetData>
    <row r="1" spans="1:11" ht="15.75" thickBot="1" x14ac:dyDescent="0.25">
      <c r="A1" s="379" t="s">
        <v>182</v>
      </c>
      <c r="B1" s="379"/>
      <c r="C1" s="379"/>
      <c r="D1" s="379"/>
      <c r="E1" s="379"/>
      <c r="F1" s="379"/>
      <c r="G1" s="75"/>
      <c r="H1" s="75"/>
    </row>
    <row r="2" spans="1:11" ht="27.75" customHeight="1" thickBot="1" x14ac:dyDescent="0.25">
      <c r="A2" s="400"/>
      <c r="B2" s="389" t="s">
        <v>0</v>
      </c>
      <c r="C2" s="385" t="s">
        <v>168</v>
      </c>
      <c r="D2" s="398"/>
      <c r="E2" s="385" t="s">
        <v>169</v>
      </c>
      <c r="F2" s="398"/>
      <c r="G2" s="399" t="s">
        <v>321</v>
      </c>
      <c r="H2" s="398"/>
    </row>
    <row r="3" spans="1:11" x14ac:dyDescent="0.2">
      <c r="A3" s="401"/>
      <c r="B3" s="390"/>
      <c r="C3" s="100" t="s">
        <v>54</v>
      </c>
      <c r="D3" s="123" t="s">
        <v>55</v>
      </c>
      <c r="E3" s="100" t="s">
        <v>54</v>
      </c>
      <c r="F3" s="123" t="s">
        <v>55</v>
      </c>
      <c r="G3" s="392" t="s">
        <v>54</v>
      </c>
      <c r="H3" s="392" t="s">
        <v>55</v>
      </c>
    </row>
    <row r="4" spans="1:11" ht="13.5" thickBot="1" x14ac:dyDescent="0.25">
      <c r="A4" s="402"/>
      <c r="B4" s="391"/>
      <c r="C4" s="102" t="s">
        <v>65</v>
      </c>
      <c r="D4" s="124">
        <v>39264</v>
      </c>
      <c r="E4" s="102">
        <v>39446</v>
      </c>
      <c r="F4" s="124">
        <v>39446</v>
      </c>
      <c r="G4" s="393"/>
      <c r="H4" s="393"/>
    </row>
    <row r="5" spans="1:11" ht="13.5" thickBot="1" x14ac:dyDescent="0.25">
      <c r="A5" s="125">
        <v>1</v>
      </c>
      <c r="B5" s="152" t="s">
        <v>1</v>
      </c>
      <c r="C5" s="126">
        <v>7051</v>
      </c>
      <c r="D5" s="127">
        <v>697</v>
      </c>
      <c r="E5" s="153">
        <v>9309</v>
      </c>
      <c r="F5" s="154">
        <v>813</v>
      </c>
      <c r="G5" s="153">
        <v>3550</v>
      </c>
      <c r="H5" s="154">
        <v>263</v>
      </c>
      <c r="J5" s="380" t="s">
        <v>67</v>
      </c>
      <c r="K5" s="381"/>
    </row>
    <row r="6" spans="1:11" x14ac:dyDescent="0.2">
      <c r="A6" s="125">
        <v>2</v>
      </c>
      <c r="B6" s="155" t="s">
        <v>2</v>
      </c>
      <c r="C6" s="128">
        <v>10529</v>
      </c>
      <c r="D6" s="129">
        <v>696</v>
      </c>
      <c r="E6" s="156">
        <v>17112</v>
      </c>
      <c r="F6" s="157">
        <v>843</v>
      </c>
      <c r="G6" s="156">
        <v>9196</v>
      </c>
      <c r="H6" s="157">
        <v>337</v>
      </c>
    </row>
    <row r="7" spans="1:11" x14ac:dyDescent="0.2">
      <c r="A7" s="125">
        <v>3</v>
      </c>
      <c r="B7" s="155" t="s">
        <v>3</v>
      </c>
      <c r="C7" s="128">
        <v>30441</v>
      </c>
      <c r="D7" s="129">
        <v>1949</v>
      </c>
      <c r="E7" s="156">
        <v>39853</v>
      </c>
      <c r="F7" s="157">
        <v>2461</v>
      </c>
      <c r="G7" s="156">
        <v>14882</v>
      </c>
      <c r="H7" s="157">
        <v>1012</v>
      </c>
    </row>
    <row r="8" spans="1:11" x14ac:dyDescent="0.2">
      <c r="A8" s="125">
        <v>4</v>
      </c>
      <c r="B8" s="155" t="s">
        <v>4</v>
      </c>
      <c r="C8" s="128">
        <v>21575</v>
      </c>
      <c r="D8" s="129">
        <v>787</v>
      </c>
      <c r="E8" s="156">
        <v>29807</v>
      </c>
      <c r="F8" s="157">
        <v>1034</v>
      </c>
      <c r="G8" s="156">
        <v>13383</v>
      </c>
      <c r="H8" s="157">
        <v>508</v>
      </c>
    </row>
    <row r="9" spans="1:11" x14ac:dyDescent="0.2">
      <c r="A9" s="125">
        <v>5</v>
      </c>
      <c r="B9" s="155" t="s">
        <v>5</v>
      </c>
      <c r="C9" s="128">
        <v>57188</v>
      </c>
      <c r="D9" s="129">
        <v>1617</v>
      </c>
      <c r="E9" s="156">
        <v>95153</v>
      </c>
      <c r="F9" s="157">
        <v>1943</v>
      </c>
      <c r="G9" s="156">
        <v>56185</v>
      </c>
      <c r="H9" s="157">
        <v>676</v>
      </c>
    </row>
    <row r="10" spans="1:11" x14ac:dyDescent="0.2">
      <c r="A10" s="125">
        <v>6</v>
      </c>
      <c r="B10" s="155" t="s">
        <v>6</v>
      </c>
      <c r="C10" s="128">
        <v>2368</v>
      </c>
      <c r="D10" s="129">
        <v>2427</v>
      </c>
      <c r="E10" s="156">
        <v>2812</v>
      </c>
      <c r="F10" s="157">
        <v>2838</v>
      </c>
      <c r="G10" s="156">
        <v>789</v>
      </c>
      <c r="H10" s="157">
        <v>661</v>
      </c>
    </row>
    <row r="11" spans="1:11" x14ac:dyDescent="0.2">
      <c r="A11" s="125">
        <v>7</v>
      </c>
      <c r="B11" s="155" t="s">
        <v>7</v>
      </c>
      <c r="C11" s="128">
        <v>396181</v>
      </c>
      <c r="D11" s="129">
        <v>28301</v>
      </c>
      <c r="E11" s="156">
        <v>443628</v>
      </c>
      <c r="F11" s="157">
        <v>32253</v>
      </c>
      <c r="G11" s="156">
        <v>93104</v>
      </c>
      <c r="H11" s="157">
        <v>8078</v>
      </c>
    </row>
    <row r="12" spans="1:11" x14ac:dyDescent="0.2">
      <c r="A12" s="125">
        <v>8</v>
      </c>
      <c r="B12" s="155" t="s">
        <v>8</v>
      </c>
      <c r="C12" s="128">
        <v>15918</v>
      </c>
      <c r="D12" s="129">
        <v>3827</v>
      </c>
      <c r="E12" s="156">
        <v>23064</v>
      </c>
      <c r="F12" s="157">
        <v>4823</v>
      </c>
      <c r="G12" s="156">
        <v>10736</v>
      </c>
      <c r="H12" s="157">
        <v>1999</v>
      </c>
      <c r="K12" s="122"/>
    </row>
    <row r="13" spans="1:11" x14ac:dyDescent="0.2">
      <c r="A13" s="125">
        <v>9</v>
      </c>
      <c r="B13" s="155" t="s">
        <v>9</v>
      </c>
      <c r="C13" s="128">
        <v>791</v>
      </c>
      <c r="D13" s="129">
        <v>42</v>
      </c>
      <c r="E13" s="156">
        <v>1288</v>
      </c>
      <c r="F13" s="157">
        <v>61</v>
      </c>
      <c r="G13" s="156">
        <v>687</v>
      </c>
      <c r="H13" s="157">
        <v>36</v>
      </c>
    </row>
    <row r="14" spans="1:11" x14ac:dyDescent="0.2">
      <c r="A14" s="125">
        <v>10</v>
      </c>
      <c r="B14" s="155" t="s">
        <v>10</v>
      </c>
      <c r="C14" s="128">
        <v>627</v>
      </c>
      <c r="D14" s="129">
        <v>303</v>
      </c>
      <c r="E14" s="156">
        <v>911</v>
      </c>
      <c r="F14" s="157">
        <v>357</v>
      </c>
      <c r="G14" s="156">
        <v>413</v>
      </c>
      <c r="H14" s="157">
        <v>129</v>
      </c>
    </row>
    <row r="15" spans="1:11" x14ac:dyDescent="0.2">
      <c r="A15" s="125">
        <v>11</v>
      </c>
      <c r="B15" s="155" t="s">
        <v>11</v>
      </c>
      <c r="C15" s="128">
        <v>58162</v>
      </c>
      <c r="D15" s="129">
        <v>3194</v>
      </c>
      <c r="E15" s="156">
        <v>87911</v>
      </c>
      <c r="F15" s="157">
        <v>4112</v>
      </c>
      <c r="G15" s="156">
        <v>44647</v>
      </c>
      <c r="H15" s="157">
        <v>1654</v>
      </c>
    </row>
    <row r="16" spans="1:11" x14ac:dyDescent="0.2">
      <c r="A16" s="125">
        <v>12</v>
      </c>
      <c r="B16" s="155" t="s">
        <v>12</v>
      </c>
      <c r="C16" s="128">
        <v>2081</v>
      </c>
      <c r="D16" s="129">
        <v>321</v>
      </c>
      <c r="E16" s="156">
        <v>3245</v>
      </c>
      <c r="F16" s="157">
        <v>371</v>
      </c>
      <c r="G16" s="156">
        <v>1610</v>
      </c>
      <c r="H16" s="157">
        <v>118</v>
      </c>
    </row>
    <row r="17" spans="1:8" x14ac:dyDescent="0.2">
      <c r="A17" s="125">
        <v>13</v>
      </c>
      <c r="B17" s="155" t="s">
        <v>13</v>
      </c>
      <c r="C17" s="128">
        <v>680</v>
      </c>
      <c r="D17" s="129">
        <v>72</v>
      </c>
      <c r="E17" s="156">
        <v>895</v>
      </c>
      <c r="F17" s="157">
        <v>79</v>
      </c>
      <c r="G17" s="156">
        <v>360</v>
      </c>
      <c r="H17" s="157">
        <v>21</v>
      </c>
    </row>
    <row r="18" spans="1:8" x14ac:dyDescent="0.2">
      <c r="A18" s="125">
        <v>14</v>
      </c>
      <c r="B18" s="155" t="s">
        <v>14</v>
      </c>
      <c r="C18" s="128">
        <v>1921</v>
      </c>
      <c r="D18" s="129">
        <v>238</v>
      </c>
      <c r="E18" s="156">
        <v>2464</v>
      </c>
      <c r="F18" s="157">
        <v>279</v>
      </c>
      <c r="G18" s="156">
        <v>969</v>
      </c>
      <c r="H18" s="157">
        <v>111</v>
      </c>
    </row>
    <row r="19" spans="1:8" x14ac:dyDescent="0.2">
      <c r="A19" s="125">
        <v>15</v>
      </c>
      <c r="B19" s="155" t="s">
        <v>15</v>
      </c>
      <c r="C19" s="128">
        <v>4031</v>
      </c>
      <c r="D19" s="129">
        <v>359</v>
      </c>
      <c r="E19" s="156">
        <v>5596</v>
      </c>
      <c r="F19" s="157">
        <v>490</v>
      </c>
      <c r="G19" s="156">
        <v>2477</v>
      </c>
      <c r="H19" s="157">
        <v>252</v>
      </c>
    </row>
    <row r="20" spans="1:8" x14ac:dyDescent="0.2">
      <c r="A20" s="125">
        <v>16</v>
      </c>
      <c r="B20" s="155" t="s">
        <v>16</v>
      </c>
      <c r="C20" s="128">
        <v>3028</v>
      </c>
      <c r="D20" s="129">
        <v>515</v>
      </c>
      <c r="E20" s="156">
        <v>3930</v>
      </c>
      <c r="F20" s="157">
        <v>610</v>
      </c>
      <c r="G20" s="156">
        <v>1527</v>
      </c>
      <c r="H20" s="157">
        <v>194</v>
      </c>
    </row>
    <row r="21" spans="1:8" x14ac:dyDescent="0.2">
      <c r="A21" s="125">
        <v>17</v>
      </c>
      <c r="B21" s="155" t="s">
        <v>17</v>
      </c>
      <c r="C21" s="128">
        <v>2300</v>
      </c>
      <c r="D21" s="129">
        <v>457</v>
      </c>
      <c r="E21" s="156">
        <v>3099</v>
      </c>
      <c r="F21" s="157">
        <v>567</v>
      </c>
      <c r="G21" s="156">
        <v>1287</v>
      </c>
      <c r="H21" s="157">
        <v>213</v>
      </c>
    </row>
    <row r="22" spans="1:8" x14ac:dyDescent="0.2">
      <c r="A22" s="125">
        <v>18</v>
      </c>
      <c r="B22" s="155" t="s">
        <v>18</v>
      </c>
      <c r="C22" s="128">
        <v>327</v>
      </c>
      <c r="D22" s="129">
        <v>913</v>
      </c>
      <c r="E22" s="156">
        <v>8929</v>
      </c>
      <c r="F22" s="157">
        <v>1094</v>
      </c>
      <c r="G22" s="156">
        <v>490</v>
      </c>
      <c r="H22" s="157">
        <v>323</v>
      </c>
    </row>
    <row r="23" spans="1:8" x14ac:dyDescent="0.2">
      <c r="A23" s="125">
        <v>19</v>
      </c>
      <c r="B23" s="155" t="s">
        <v>19</v>
      </c>
      <c r="C23" s="128">
        <v>660223</v>
      </c>
      <c r="D23" s="129">
        <v>21624</v>
      </c>
      <c r="E23" s="156">
        <v>870634</v>
      </c>
      <c r="F23" s="157">
        <v>26956</v>
      </c>
      <c r="G23" s="156">
        <v>306453</v>
      </c>
      <c r="H23" s="157">
        <v>9506</v>
      </c>
    </row>
    <row r="24" spans="1:8" x14ac:dyDescent="0.2">
      <c r="A24" s="125">
        <v>20</v>
      </c>
      <c r="B24" s="155" t="s">
        <v>20</v>
      </c>
      <c r="C24" s="128">
        <v>49769</v>
      </c>
      <c r="D24" s="129">
        <v>220</v>
      </c>
      <c r="E24" s="156">
        <v>65554</v>
      </c>
      <c r="F24" s="157">
        <v>270</v>
      </c>
      <c r="G24" s="156">
        <v>23237</v>
      </c>
      <c r="H24" s="157">
        <v>93</v>
      </c>
    </row>
    <row r="25" spans="1:8" x14ac:dyDescent="0.2">
      <c r="A25" s="125">
        <v>21</v>
      </c>
      <c r="B25" s="155" t="s">
        <v>21</v>
      </c>
      <c r="C25" s="128">
        <v>1211159</v>
      </c>
      <c r="D25" s="129">
        <v>56685</v>
      </c>
      <c r="E25" s="156">
        <v>1352612</v>
      </c>
      <c r="F25" s="157">
        <v>66367</v>
      </c>
      <c r="G25" s="156">
        <v>258134</v>
      </c>
      <c r="H25" s="157">
        <v>19104</v>
      </c>
    </row>
    <row r="26" spans="1:8" x14ac:dyDescent="0.2">
      <c r="A26" s="125">
        <v>22</v>
      </c>
      <c r="B26" s="155" t="s">
        <v>22</v>
      </c>
      <c r="C26" s="128">
        <v>2319</v>
      </c>
      <c r="D26" s="129">
        <v>530</v>
      </c>
      <c r="E26" s="156">
        <v>2795</v>
      </c>
      <c r="F26" s="157">
        <v>640</v>
      </c>
      <c r="G26" s="156">
        <v>860</v>
      </c>
      <c r="H26" s="157">
        <v>214</v>
      </c>
    </row>
    <row r="27" spans="1:8" x14ac:dyDescent="0.2">
      <c r="A27" s="125">
        <v>23</v>
      </c>
      <c r="B27" s="155" t="s">
        <v>23</v>
      </c>
      <c r="C27" s="128">
        <v>145538</v>
      </c>
      <c r="D27" s="129">
        <v>18389</v>
      </c>
      <c r="E27" s="156">
        <v>185485</v>
      </c>
      <c r="F27" s="157">
        <v>24301</v>
      </c>
      <c r="G27" s="156">
        <v>61524</v>
      </c>
      <c r="H27" s="157">
        <v>11614</v>
      </c>
    </row>
    <row r="28" spans="1:8" x14ac:dyDescent="0.2">
      <c r="A28" s="125">
        <v>24</v>
      </c>
      <c r="B28" s="155" t="s">
        <v>24</v>
      </c>
      <c r="C28" s="128">
        <v>44634</v>
      </c>
      <c r="D28" s="129">
        <v>1382</v>
      </c>
      <c r="E28" s="156">
        <v>54618</v>
      </c>
      <c r="F28" s="157">
        <v>1346</v>
      </c>
      <c r="G28" s="156">
        <v>18425</v>
      </c>
      <c r="H28" s="157">
        <v>606</v>
      </c>
    </row>
    <row r="29" spans="1:8" x14ac:dyDescent="0.2">
      <c r="A29" s="125">
        <v>25</v>
      </c>
      <c r="B29" s="155" t="s">
        <v>25</v>
      </c>
      <c r="C29" s="128">
        <v>6334</v>
      </c>
      <c r="D29" s="129">
        <v>838</v>
      </c>
      <c r="E29" s="156">
        <v>8397</v>
      </c>
      <c r="F29" s="157">
        <v>1061</v>
      </c>
      <c r="G29" s="156">
        <v>3600</v>
      </c>
      <c r="H29" s="157">
        <v>437</v>
      </c>
    </row>
    <row r="30" spans="1:8" x14ac:dyDescent="0.2">
      <c r="A30" s="125"/>
      <c r="B30" s="158" t="s">
        <v>59</v>
      </c>
      <c r="C30" s="132">
        <f t="shared" ref="C30:H30" si="0">SUM(C5:C29)</f>
        <v>2735175</v>
      </c>
      <c r="D30" s="133">
        <f t="shared" si="0"/>
        <v>146383</v>
      </c>
      <c r="E30" s="159">
        <f t="shared" si="0"/>
        <v>3319101</v>
      </c>
      <c r="F30" s="160">
        <f t="shared" si="0"/>
        <v>175969</v>
      </c>
      <c r="G30" s="159">
        <f t="shared" si="0"/>
        <v>928525</v>
      </c>
      <c r="H30" s="160">
        <f t="shared" si="0"/>
        <v>58159</v>
      </c>
    </row>
    <row r="31" spans="1:8" ht="25.5" x14ac:dyDescent="0.2">
      <c r="A31" s="125">
        <v>26</v>
      </c>
      <c r="B31" s="155" t="s">
        <v>171</v>
      </c>
      <c r="C31" s="128">
        <v>16577</v>
      </c>
      <c r="D31" s="129">
        <v>925</v>
      </c>
      <c r="E31" s="128">
        <v>26836</v>
      </c>
      <c r="F31" s="129">
        <v>1411</v>
      </c>
      <c r="G31" s="128">
        <v>17589</v>
      </c>
      <c r="H31" s="129">
        <v>950</v>
      </c>
    </row>
    <row r="32" spans="1:8" x14ac:dyDescent="0.2">
      <c r="A32" s="125">
        <v>27</v>
      </c>
      <c r="B32" s="155" t="s">
        <v>27</v>
      </c>
      <c r="C32" s="128">
        <v>8006</v>
      </c>
      <c r="D32" s="129">
        <v>146</v>
      </c>
      <c r="E32" s="156">
        <v>15194</v>
      </c>
      <c r="F32" s="157">
        <v>190</v>
      </c>
      <c r="G32" s="156">
        <v>11097</v>
      </c>
      <c r="H32" s="157">
        <v>119</v>
      </c>
    </row>
    <row r="33" spans="1:8" x14ac:dyDescent="0.2">
      <c r="A33" s="125">
        <v>28</v>
      </c>
      <c r="B33" s="155" t="s">
        <v>28</v>
      </c>
      <c r="C33" s="128">
        <v>2751</v>
      </c>
      <c r="D33" s="129">
        <v>771</v>
      </c>
      <c r="E33" s="156">
        <v>4906</v>
      </c>
      <c r="F33" s="157">
        <v>987</v>
      </c>
      <c r="G33" s="156">
        <v>3696</v>
      </c>
      <c r="H33" s="157">
        <v>522</v>
      </c>
    </row>
    <row r="34" spans="1:8" x14ac:dyDescent="0.2">
      <c r="A34" s="125">
        <v>29</v>
      </c>
      <c r="B34" s="155" t="s">
        <v>29</v>
      </c>
      <c r="C34" s="128">
        <v>127006</v>
      </c>
      <c r="D34" s="129">
        <v>608</v>
      </c>
      <c r="E34" s="156">
        <v>195640</v>
      </c>
      <c r="F34" s="157">
        <v>962</v>
      </c>
      <c r="G34" s="156">
        <v>122306</v>
      </c>
      <c r="H34" s="157">
        <v>669</v>
      </c>
    </row>
    <row r="35" spans="1:8" x14ac:dyDescent="0.2">
      <c r="A35" s="125">
        <v>30</v>
      </c>
      <c r="B35" s="155" t="s">
        <v>30</v>
      </c>
      <c r="C35" s="128">
        <v>5672</v>
      </c>
      <c r="D35" s="129">
        <v>479</v>
      </c>
      <c r="E35" s="156">
        <v>10813</v>
      </c>
      <c r="F35" s="157">
        <v>679</v>
      </c>
      <c r="G35" s="156">
        <v>8162</v>
      </c>
      <c r="H35" s="157">
        <v>421</v>
      </c>
    </row>
    <row r="36" spans="1:8" x14ac:dyDescent="0.2">
      <c r="A36" s="125">
        <v>31</v>
      </c>
      <c r="B36" s="155" t="s">
        <v>31</v>
      </c>
      <c r="C36" s="128">
        <v>9645</v>
      </c>
      <c r="D36" s="129">
        <v>630</v>
      </c>
      <c r="E36" s="156">
        <v>18987</v>
      </c>
      <c r="F36" s="157">
        <v>867</v>
      </c>
      <c r="G36" s="156">
        <v>14023</v>
      </c>
      <c r="H36" s="157">
        <v>491</v>
      </c>
    </row>
    <row r="37" spans="1:8" x14ac:dyDescent="0.2">
      <c r="A37" s="125">
        <v>32</v>
      </c>
      <c r="B37" s="155" t="s">
        <v>32</v>
      </c>
      <c r="C37" s="128">
        <v>1254</v>
      </c>
      <c r="D37" s="129">
        <v>145</v>
      </c>
      <c r="E37" s="156">
        <v>2242</v>
      </c>
      <c r="F37" s="157">
        <v>220</v>
      </c>
      <c r="G37" s="156">
        <v>1590</v>
      </c>
      <c r="H37" s="157">
        <v>143</v>
      </c>
    </row>
    <row r="38" spans="1:8" x14ac:dyDescent="0.2">
      <c r="A38" s="125">
        <v>33</v>
      </c>
      <c r="B38" s="155" t="s">
        <v>33</v>
      </c>
      <c r="C38" s="128">
        <v>848</v>
      </c>
      <c r="D38" s="129">
        <v>54</v>
      </c>
      <c r="E38" s="156">
        <v>1076</v>
      </c>
      <c r="F38" s="157">
        <v>67</v>
      </c>
      <c r="G38" s="156">
        <v>345</v>
      </c>
      <c r="H38" s="157">
        <v>28</v>
      </c>
    </row>
    <row r="39" spans="1:8" x14ac:dyDescent="0.2">
      <c r="A39" s="125">
        <v>34</v>
      </c>
      <c r="B39" s="155" t="s">
        <v>34</v>
      </c>
      <c r="C39" s="128">
        <v>178884</v>
      </c>
      <c r="D39" s="129">
        <v>24656</v>
      </c>
      <c r="E39" s="156">
        <v>285346</v>
      </c>
      <c r="F39" s="157">
        <v>35667</v>
      </c>
      <c r="G39" s="156">
        <v>174209</v>
      </c>
      <c r="H39" s="157">
        <v>21373</v>
      </c>
    </row>
    <row r="40" spans="1:8" ht="25.5" x14ac:dyDescent="0.2">
      <c r="A40" s="125">
        <v>35</v>
      </c>
      <c r="B40" s="155" t="s">
        <v>35</v>
      </c>
      <c r="C40" s="128">
        <v>3637</v>
      </c>
      <c r="D40" s="129">
        <v>239</v>
      </c>
      <c r="E40" s="128">
        <v>6185</v>
      </c>
      <c r="F40" s="129">
        <v>318</v>
      </c>
      <c r="G40" s="128">
        <v>4145</v>
      </c>
      <c r="H40" s="129">
        <v>186</v>
      </c>
    </row>
    <row r="41" spans="1:8" x14ac:dyDescent="0.2">
      <c r="A41" s="125">
        <v>36</v>
      </c>
      <c r="B41" s="155" t="s">
        <v>36</v>
      </c>
      <c r="C41" s="128">
        <v>22037</v>
      </c>
      <c r="D41" s="129">
        <v>74</v>
      </c>
      <c r="E41" s="156">
        <v>44189</v>
      </c>
      <c r="F41" s="157">
        <v>143</v>
      </c>
      <c r="G41" s="156">
        <v>34436</v>
      </c>
      <c r="H41" s="157">
        <v>109</v>
      </c>
    </row>
    <row r="42" spans="1:8" x14ac:dyDescent="0.2">
      <c r="A42" s="125">
        <v>37</v>
      </c>
      <c r="B42" s="155" t="s">
        <v>37</v>
      </c>
      <c r="C42" s="128">
        <v>8450</v>
      </c>
      <c r="D42" s="129">
        <v>500</v>
      </c>
      <c r="E42" s="128">
        <v>16572</v>
      </c>
      <c r="F42" s="129">
        <v>727</v>
      </c>
      <c r="G42" s="128">
        <v>12336</v>
      </c>
      <c r="H42" s="129">
        <v>463</v>
      </c>
    </row>
    <row r="43" spans="1:8" x14ac:dyDescent="0.2">
      <c r="A43" s="125">
        <v>38</v>
      </c>
      <c r="B43" s="155" t="s">
        <v>38</v>
      </c>
      <c r="C43" s="128">
        <v>37366</v>
      </c>
      <c r="D43" s="129">
        <v>1029</v>
      </c>
      <c r="E43" s="128">
        <v>56527</v>
      </c>
      <c r="F43" s="129">
        <v>1374</v>
      </c>
      <c r="G43" s="128">
        <v>31309</v>
      </c>
      <c r="H43" s="129">
        <v>768</v>
      </c>
    </row>
    <row r="44" spans="1:8" x14ac:dyDescent="0.2">
      <c r="A44" s="125">
        <v>39</v>
      </c>
      <c r="B44" s="155" t="s">
        <v>39</v>
      </c>
      <c r="C44" s="128">
        <v>32109</v>
      </c>
      <c r="D44" s="129">
        <v>4070</v>
      </c>
      <c r="E44" s="156">
        <v>51237</v>
      </c>
      <c r="F44" s="157">
        <v>5407</v>
      </c>
      <c r="G44" s="156">
        <v>31235</v>
      </c>
      <c r="H44" s="157">
        <v>3311</v>
      </c>
    </row>
    <row r="45" spans="1:8" x14ac:dyDescent="0.2">
      <c r="A45" s="125">
        <v>40</v>
      </c>
      <c r="B45" s="155" t="s">
        <v>40</v>
      </c>
      <c r="C45" s="128">
        <v>2177</v>
      </c>
      <c r="D45" s="129">
        <v>168</v>
      </c>
      <c r="E45" s="156">
        <v>3654</v>
      </c>
      <c r="F45" s="157">
        <v>229</v>
      </c>
      <c r="G45" s="156">
        <v>2521</v>
      </c>
      <c r="H45" s="157">
        <v>164</v>
      </c>
    </row>
    <row r="46" spans="1:8" ht="25.5" x14ac:dyDescent="0.2">
      <c r="A46" s="125"/>
      <c r="B46" s="158" t="s">
        <v>61</v>
      </c>
      <c r="C46" s="132">
        <f t="shared" ref="C46:H46" si="1">SUM(C31:C45)</f>
        <v>456419</v>
      </c>
      <c r="D46" s="133">
        <f t="shared" si="1"/>
        <v>34494</v>
      </c>
      <c r="E46" s="132">
        <f t="shared" si="1"/>
        <v>739404</v>
      </c>
      <c r="F46" s="133">
        <f t="shared" si="1"/>
        <v>49248</v>
      </c>
      <c r="G46" s="132">
        <f t="shared" si="1"/>
        <v>468999</v>
      </c>
      <c r="H46" s="133">
        <f t="shared" si="1"/>
        <v>29717</v>
      </c>
    </row>
    <row r="47" spans="1:8" x14ac:dyDescent="0.2">
      <c r="A47" s="125"/>
      <c r="B47" s="158" t="s">
        <v>60</v>
      </c>
      <c r="C47" s="132">
        <f t="shared" ref="C47:H47" si="2">+C46+C30</f>
        <v>3191594</v>
      </c>
      <c r="D47" s="133">
        <f t="shared" si="2"/>
        <v>180877</v>
      </c>
      <c r="E47" s="132">
        <f t="shared" si="2"/>
        <v>4058505</v>
      </c>
      <c r="F47" s="133">
        <f t="shared" si="2"/>
        <v>225217</v>
      </c>
      <c r="G47" s="132">
        <f t="shared" si="2"/>
        <v>1397524</v>
      </c>
      <c r="H47" s="133">
        <f t="shared" si="2"/>
        <v>87876</v>
      </c>
    </row>
    <row r="48" spans="1:8" ht="16.5" customHeight="1" x14ac:dyDescent="0.2">
      <c r="A48" s="125">
        <v>41</v>
      </c>
      <c r="B48" s="155" t="s">
        <v>41</v>
      </c>
      <c r="C48" s="136"/>
      <c r="D48" s="137"/>
      <c r="E48" s="128">
        <v>14400</v>
      </c>
      <c r="F48" s="129">
        <v>627</v>
      </c>
      <c r="G48" s="128">
        <v>14400</v>
      </c>
      <c r="H48" s="129">
        <v>627</v>
      </c>
    </row>
    <row r="49" spans="1:8" x14ac:dyDescent="0.2">
      <c r="A49" s="125">
        <v>42</v>
      </c>
      <c r="B49" s="155" t="s">
        <v>42</v>
      </c>
      <c r="C49" s="136"/>
      <c r="D49" s="137"/>
      <c r="E49" s="128">
        <v>267</v>
      </c>
      <c r="F49" s="129">
        <v>24</v>
      </c>
      <c r="G49" s="128">
        <v>267</v>
      </c>
      <c r="H49" s="129">
        <v>24</v>
      </c>
    </row>
    <row r="50" spans="1:8" ht="14.25" customHeight="1" x14ac:dyDescent="0.2">
      <c r="A50" s="125">
        <v>43</v>
      </c>
      <c r="B50" s="155" t="s">
        <v>170</v>
      </c>
      <c r="C50" s="136"/>
      <c r="D50" s="137"/>
      <c r="E50" s="128">
        <v>499</v>
      </c>
      <c r="F50" s="129">
        <v>47</v>
      </c>
      <c r="G50" s="128">
        <v>499</v>
      </c>
      <c r="H50" s="129">
        <v>47</v>
      </c>
    </row>
    <row r="51" spans="1:8" x14ac:dyDescent="0.2">
      <c r="A51" s="125">
        <v>44</v>
      </c>
      <c r="B51" s="155" t="s">
        <v>173</v>
      </c>
      <c r="C51" s="136"/>
      <c r="D51" s="137"/>
      <c r="E51" s="156">
        <v>1695</v>
      </c>
      <c r="F51" s="157">
        <v>348</v>
      </c>
      <c r="G51" s="156">
        <v>1695</v>
      </c>
      <c r="H51" s="157">
        <v>348</v>
      </c>
    </row>
    <row r="52" spans="1:8" x14ac:dyDescent="0.2">
      <c r="A52" s="125">
        <v>45</v>
      </c>
      <c r="B52" s="155" t="s">
        <v>43</v>
      </c>
      <c r="C52" s="136"/>
      <c r="D52" s="137"/>
      <c r="E52" s="156">
        <v>710</v>
      </c>
      <c r="F52" s="157">
        <v>82</v>
      </c>
      <c r="G52" s="156">
        <v>710</v>
      </c>
      <c r="H52" s="157">
        <v>82</v>
      </c>
    </row>
    <row r="53" spans="1:8" x14ac:dyDescent="0.2">
      <c r="A53" s="125">
        <v>46</v>
      </c>
      <c r="B53" s="155" t="s">
        <v>44</v>
      </c>
      <c r="C53" s="136"/>
      <c r="D53" s="137"/>
      <c r="E53" s="156">
        <v>215320</v>
      </c>
      <c r="F53" s="157">
        <v>4652</v>
      </c>
      <c r="G53" s="156">
        <v>215320</v>
      </c>
      <c r="H53" s="157">
        <v>4652</v>
      </c>
    </row>
    <row r="54" spans="1:8" x14ac:dyDescent="0.2">
      <c r="A54" s="125">
        <v>47</v>
      </c>
      <c r="B54" s="155" t="s">
        <v>45</v>
      </c>
      <c r="C54" s="136"/>
      <c r="D54" s="137"/>
      <c r="E54" s="156">
        <v>9213</v>
      </c>
      <c r="F54" s="157">
        <v>382</v>
      </c>
      <c r="G54" s="156">
        <v>9213</v>
      </c>
      <c r="H54" s="157">
        <v>382</v>
      </c>
    </row>
    <row r="55" spans="1:8" x14ac:dyDescent="0.2">
      <c r="A55" s="125">
        <v>48</v>
      </c>
      <c r="B55" s="155" t="s">
        <v>46</v>
      </c>
      <c r="C55" s="136"/>
      <c r="D55" s="137"/>
      <c r="E55" s="156">
        <v>555</v>
      </c>
      <c r="F55" s="157">
        <v>29</v>
      </c>
      <c r="G55" s="156">
        <v>555</v>
      </c>
      <c r="H55" s="157">
        <v>29</v>
      </c>
    </row>
    <row r="56" spans="1:8" x14ac:dyDescent="0.2">
      <c r="A56" s="125">
        <v>49</v>
      </c>
      <c r="B56" s="155" t="s">
        <v>47</v>
      </c>
      <c r="C56" s="136"/>
      <c r="D56" s="137"/>
      <c r="E56" s="128">
        <v>2279</v>
      </c>
      <c r="F56" s="129">
        <v>25</v>
      </c>
      <c r="G56" s="128">
        <v>2279</v>
      </c>
      <c r="H56" s="129">
        <v>25</v>
      </c>
    </row>
    <row r="57" spans="1:8" x14ac:dyDescent="0.2">
      <c r="A57" s="125">
        <v>50</v>
      </c>
      <c r="B57" s="155" t="s">
        <v>48</v>
      </c>
      <c r="C57" s="136"/>
      <c r="D57" s="137"/>
      <c r="E57" s="156">
        <v>4611</v>
      </c>
      <c r="F57" s="157">
        <v>16</v>
      </c>
      <c r="G57" s="156">
        <v>4611</v>
      </c>
      <c r="H57" s="157">
        <v>16</v>
      </c>
    </row>
    <row r="58" spans="1:8" x14ac:dyDescent="0.2">
      <c r="A58" s="125">
        <v>51</v>
      </c>
      <c r="B58" s="155" t="s">
        <v>172</v>
      </c>
      <c r="C58" s="136"/>
      <c r="D58" s="137"/>
      <c r="E58" s="156">
        <v>324</v>
      </c>
      <c r="F58" s="157">
        <v>17</v>
      </c>
      <c r="G58" s="156">
        <v>324</v>
      </c>
      <c r="H58" s="157">
        <v>17</v>
      </c>
    </row>
    <row r="59" spans="1:8" x14ac:dyDescent="0.2">
      <c r="A59" s="125">
        <v>52</v>
      </c>
      <c r="B59" s="155" t="s">
        <v>49</v>
      </c>
      <c r="C59" s="136"/>
      <c r="D59" s="137"/>
      <c r="E59" s="156">
        <v>9043</v>
      </c>
      <c r="F59" s="157">
        <v>774</v>
      </c>
      <c r="G59" s="156">
        <v>9043</v>
      </c>
      <c r="H59" s="157">
        <v>774</v>
      </c>
    </row>
    <row r="60" spans="1:8" x14ac:dyDescent="0.2">
      <c r="A60" s="125">
        <v>53</v>
      </c>
      <c r="B60" s="155" t="s">
        <v>50</v>
      </c>
      <c r="C60" s="136"/>
      <c r="D60" s="137"/>
      <c r="E60" s="128">
        <v>1227</v>
      </c>
      <c r="F60" s="129">
        <v>49</v>
      </c>
      <c r="G60" s="128">
        <v>1227</v>
      </c>
      <c r="H60" s="129">
        <v>49</v>
      </c>
    </row>
    <row r="61" spans="1:8" x14ac:dyDescent="0.2">
      <c r="A61" s="125">
        <v>54</v>
      </c>
      <c r="B61" s="155" t="s">
        <v>51</v>
      </c>
      <c r="C61" s="136"/>
      <c r="D61" s="137"/>
      <c r="E61" s="156">
        <v>24429</v>
      </c>
      <c r="F61" s="157">
        <v>81</v>
      </c>
      <c r="G61" s="156">
        <v>24429</v>
      </c>
      <c r="H61" s="157">
        <v>81</v>
      </c>
    </row>
    <row r="62" spans="1:8" x14ac:dyDescent="0.2">
      <c r="A62" s="125">
        <v>55</v>
      </c>
      <c r="B62" s="155" t="s">
        <v>52</v>
      </c>
      <c r="C62" s="136"/>
      <c r="D62" s="137"/>
      <c r="E62" s="156">
        <v>390</v>
      </c>
      <c r="F62" s="157">
        <v>12</v>
      </c>
      <c r="G62" s="156">
        <v>390</v>
      </c>
      <c r="H62" s="157">
        <v>12</v>
      </c>
    </row>
    <row r="63" spans="1:8" ht="13.5" thickBot="1" x14ac:dyDescent="0.25">
      <c r="A63" s="125">
        <v>56</v>
      </c>
      <c r="B63" s="161" t="s">
        <v>53</v>
      </c>
      <c r="C63" s="162"/>
      <c r="D63" s="163"/>
      <c r="E63" s="164">
        <v>9392</v>
      </c>
      <c r="F63" s="165">
        <v>665</v>
      </c>
      <c r="G63" s="164">
        <v>9392</v>
      </c>
      <c r="H63" s="165">
        <v>665</v>
      </c>
    </row>
    <row r="64" spans="1:8" ht="13.5" thickBot="1" x14ac:dyDescent="0.25">
      <c r="A64" s="166"/>
      <c r="B64" s="167" t="s">
        <v>63</v>
      </c>
      <c r="C64" s="168"/>
      <c r="D64" s="168"/>
      <c r="E64" s="169">
        <f>SUM(E48:E63)</f>
        <v>294354</v>
      </c>
      <c r="F64" s="170">
        <f>SUM(F48:F63)</f>
        <v>7830</v>
      </c>
      <c r="G64" s="169">
        <f>SUM(G48:G63)</f>
        <v>294354</v>
      </c>
      <c r="H64" s="170">
        <f>SUM(H48:H63)</f>
        <v>7830</v>
      </c>
    </row>
    <row r="65" spans="2:11" ht="13.5" thickBot="1" x14ac:dyDescent="0.25">
      <c r="B65" s="171" t="s">
        <v>62</v>
      </c>
      <c r="C65" s="148">
        <f t="shared" ref="C65:H65" si="3">C64+C46+C30</f>
        <v>3191594</v>
      </c>
      <c r="D65" s="149">
        <f t="shared" si="3"/>
        <v>180877</v>
      </c>
      <c r="E65" s="148">
        <f t="shared" si="3"/>
        <v>4352859</v>
      </c>
      <c r="F65" s="149">
        <f t="shared" si="3"/>
        <v>233047</v>
      </c>
      <c r="G65" s="148">
        <f t="shared" si="3"/>
        <v>1691878</v>
      </c>
      <c r="H65" s="149">
        <f t="shared" si="3"/>
        <v>95706</v>
      </c>
    </row>
    <row r="66" spans="2:11" x14ac:dyDescent="0.2">
      <c r="B66" s="122" t="s">
        <v>56</v>
      </c>
    </row>
    <row r="67" spans="2:11" ht="13.5" thickBot="1" x14ac:dyDescent="0.25">
      <c r="B67" s="119" t="s">
        <v>54</v>
      </c>
    </row>
    <row r="68" spans="2:11" ht="13.5" thickBot="1" x14ac:dyDescent="0.25">
      <c r="B68" s="119" t="s">
        <v>64</v>
      </c>
      <c r="J68" s="380" t="s">
        <v>67</v>
      </c>
      <c r="K68" s="381"/>
    </row>
    <row r="69" spans="2:11" x14ac:dyDescent="0.2">
      <c r="B69" s="122" t="s">
        <v>352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activeCell="E22" sqref="E22"/>
    </sheetView>
  </sheetViews>
  <sheetFormatPr baseColWidth="10" defaultColWidth="11.42578125" defaultRowHeight="12.75" x14ac:dyDescent="0.2"/>
  <cols>
    <col min="1" max="1" width="3.140625" style="122" customWidth="1"/>
    <col min="2" max="2" width="72.42578125" style="122" customWidth="1"/>
    <col min="3" max="3" width="14" style="122" customWidth="1"/>
    <col min="4" max="4" width="15.85546875" style="122" customWidth="1"/>
    <col min="5" max="5" width="14.5703125" style="122" customWidth="1"/>
    <col min="6" max="6" width="15.28515625" style="122" customWidth="1"/>
    <col min="7" max="16384" width="11.42578125" style="122"/>
  </cols>
  <sheetData>
    <row r="1" spans="1:16" ht="15.75" thickBot="1" x14ac:dyDescent="0.25">
      <c r="A1" s="403" t="s">
        <v>182</v>
      </c>
      <c r="B1" s="403"/>
      <c r="C1" s="403"/>
      <c r="D1" s="403"/>
      <c r="E1" s="172"/>
      <c r="F1" s="172"/>
      <c r="G1" s="172"/>
      <c r="H1" s="172"/>
    </row>
    <row r="2" spans="1:16" ht="30" customHeight="1" thickBot="1" x14ac:dyDescent="0.25">
      <c r="A2" s="395"/>
      <c r="B2" s="389" t="s">
        <v>0</v>
      </c>
      <c r="C2" s="385" t="s">
        <v>174</v>
      </c>
      <c r="D2" s="398"/>
      <c r="E2" s="385" t="s">
        <v>175</v>
      </c>
      <c r="F2" s="398"/>
      <c r="G2" s="404" t="s">
        <v>322</v>
      </c>
      <c r="H2" s="398"/>
    </row>
    <row r="3" spans="1:16" x14ac:dyDescent="0.2">
      <c r="A3" s="396"/>
      <c r="B3" s="390"/>
      <c r="C3" s="173" t="s">
        <v>54</v>
      </c>
      <c r="D3" s="123" t="s">
        <v>55</v>
      </c>
      <c r="E3" s="173" t="s">
        <v>54</v>
      </c>
      <c r="F3" s="123" t="s">
        <v>55</v>
      </c>
      <c r="G3" s="392" t="s">
        <v>54</v>
      </c>
      <c r="H3" s="392" t="s">
        <v>55</v>
      </c>
    </row>
    <row r="4" spans="1:16" ht="14.25" customHeight="1" thickBot="1" x14ac:dyDescent="0.25">
      <c r="A4" s="397"/>
      <c r="B4" s="391"/>
      <c r="C4" s="174">
        <v>39628</v>
      </c>
      <c r="D4" s="124">
        <v>39628</v>
      </c>
      <c r="E4" s="174">
        <v>39817</v>
      </c>
      <c r="F4" s="124">
        <v>39817</v>
      </c>
      <c r="G4" s="393"/>
      <c r="H4" s="393"/>
    </row>
    <row r="5" spans="1:16" ht="13.5" thickBot="1" x14ac:dyDescent="0.25">
      <c r="A5" s="125">
        <v>1</v>
      </c>
      <c r="B5" s="175" t="s">
        <v>1</v>
      </c>
      <c r="C5" s="176">
        <v>10890</v>
      </c>
      <c r="D5" s="154">
        <v>881</v>
      </c>
      <c r="E5" s="176">
        <v>12674</v>
      </c>
      <c r="F5" s="154">
        <v>1142</v>
      </c>
      <c r="G5" s="176">
        <v>3365</v>
      </c>
      <c r="H5" s="154">
        <v>329</v>
      </c>
      <c r="I5" s="177"/>
      <c r="J5" s="380" t="s">
        <v>67</v>
      </c>
      <c r="K5" s="381"/>
    </row>
    <row r="6" spans="1:16" x14ac:dyDescent="0.2">
      <c r="A6" s="125">
        <v>2</v>
      </c>
      <c r="B6" s="135" t="s">
        <v>2</v>
      </c>
      <c r="C6" s="178">
        <v>18010</v>
      </c>
      <c r="D6" s="157">
        <v>929</v>
      </c>
      <c r="E6" s="178">
        <v>24604</v>
      </c>
      <c r="F6" s="157">
        <v>1196</v>
      </c>
      <c r="G6" s="178">
        <v>7492</v>
      </c>
      <c r="H6" s="157">
        <v>353</v>
      </c>
      <c r="I6" s="177"/>
    </row>
    <row r="7" spans="1:16" x14ac:dyDescent="0.2">
      <c r="A7" s="125">
        <v>3</v>
      </c>
      <c r="B7" s="135" t="s">
        <v>3</v>
      </c>
      <c r="C7" s="178">
        <v>47385</v>
      </c>
      <c r="D7" s="157">
        <v>3037</v>
      </c>
      <c r="E7" s="178">
        <v>54648</v>
      </c>
      <c r="F7" s="157">
        <v>3903</v>
      </c>
      <c r="G7" s="178">
        <v>14795</v>
      </c>
      <c r="H7" s="157">
        <v>1442</v>
      </c>
      <c r="I7" s="177"/>
    </row>
    <row r="8" spans="1:16" x14ac:dyDescent="0.2">
      <c r="A8" s="125">
        <v>4</v>
      </c>
      <c r="B8" s="135" t="s">
        <v>4</v>
      </c>
      <c r="C8" s="178">
        <v>36240</v>
      </c>
      <c r="D8" s="157">
        <v>1319</v>
      </c>
      <c r="E8" s="178">
        <v>43341</v>
      </c>
      <c r="F8" s="157">
        <v>1921</v>
      </c>
      <c r="G8" s="178">
        <v>13534</v>
      </c>
      <c r="H8" s="157">
        <v>887</v>
      </c>
      <c r="I8" s="177"/>
    </row>
    <row r="9" spans="1:16" x14ac:dyDescent="0.2">
      <c r="A9" s="125">
        <v>5</v>
      </c>
      <c r="B9" s="135" t="s">
        <v>5</v>
      </c>
      <c r="C9" s="178">
        <v>136206</v>
      </c>
      <c r="D9" s="157">
        <v>2126</v>
      </c>
      <c r="E9" s="178">
        <v>179070</v>
      </c>
      <c r="F9" s="157">
        <v>2968</v>
      </c>
      <c r="G9" s="178">
        <v>83917</v>
      </c>
      <c r="H9" s="157">
        <v>1025</v>
      </c>
      <c r="I9" s="177"/>
    </row>
    <row r="10" spans="1:16" x14ac:dyDescent="0.2">
      <c r="A10" s="125">
        <v>6</v>
      </c>
      <c r="B10" s="135" t="s">
        <v>6</v>
      </c>
      <c r="C10" s="178">
        <v>3241</v>
      </c>
      <c r="D10" s="157">
        <v>3214</v>
      </c>
      <c r="E10" s="178">
        <v>3676</v>
      </c>
      <c r="F10" s="157">
        <v>3717</v>
      </c>
      <c r="G10" s="178">
        <v>864</v>
      </c>
      <c r="H10" s="157">
        <v>879</v>
      </c>
      <c r="I10" s="177"/>
    </row>
    <row r="11" spans="1:16" x14ac:dyDescent="0.2">
      <c r="A11" s="125">
        <v>7</v>
      </c>
      <c r="B11" s="135" t="s">
        <v>7</v>
      </c>
      <c r="C11" s="178">
        <v>486716</v>
      </c>
      <c r="D11" s="157">
        <v>35717</v>
      </c>
      <c r="E11" s="179">
        <v>518704</v>
      </c>
      <c r="F11" s="157">
        <v>41099</v>
      </c>
      <c r="G11" s="179">
        <v>75076</v>
      </c>
      <c r="H11" s="157">
        <v>8846</v>
      </c>
      <c r="I11" s="177"/>
    </row>
    <row r="12" spans="1:16" x14ac:dyDescent="0.2">
      <c r="A12" s="125">
        <v>8</v>
      </c>
      <c r="B12" s="135" t="s">
        <v>8</v>
      </c>
      <c r="C12" s="178">
        <v>26178</v>
      </c>
      <c r="D12" s="157">
        <v>5937</v>
      </c>
      <c r="E12" s="178">
        <v>32817</v>
      </c>
      <c r="F12" s="157">
        <v>7431</v>
      </c>
      <c r="G12" s="178">
        <v>9753</v>
      </c>
      <c r="H12" s="157">
        <v>2608</v>
      </c>
      <c r="I12" s="177"/>
    </row>
    <row r="13" spans="1:16" x14ac:dyDescent="0.2">
      <c r="A13" s="125">
        <v>9</v>
      </c>
      <c r="B13" s="135" t="s">
        <v>9</v>
      </c>
      <c r="C13" s="178">
        <v>1370</v>
      </c>
      <c r="D13" s="157">
        <v>82</v>
      </c>
      <c r="E13" s="178">
        <v>2052</v>
      </c>
      <c r="F13" s="157">
        <v>111</v>
      </c>
      <c r="G13" s="178">
        <v>764</v>
      </c>
      <c r="H13" s="157">
        <v>50</v>
      </c>
      <c r="I13" s="177"/>
    </row>
    <row r="14" spans="1:16" x14ac:dyDescent="0.2">
      <c r="A14" s="125">
        <v>10</v>
      </c>
      <c r="B14" s="135" t="s">
        <v>10</v>
      </c>
      <c r="C14" s="178">
        <v>1128</v>
      </c>
      <c r="D14" s="157">
        <v>365</v>
      </c>
      <c r="E14" s="178">
        <v>2110</v>
      </c>
      <c r="F14" s="157">
        <v>535</v>
      </c>
      <c r="G14" s="178">
        <v>1199</v>
      </c>
      <c r="H14" s="157">
        <v>178</v>
      </c>
      <c r="I14" s="177"/>
    </row>
    <row r="15" spans="1:16" x14ac:dyDescent="0.2">
      <c r="A15" s="125">
        <v>11</v>
      </c>
      <c r="B15" s="135" t="s">
        <v>11</v>
      </c>
      <c r="C15" s="178">
        <v>118586</v>
      </c>
      <c r="D15" s="157">
        <v>4918</v>
      </c>
      <c r="E15" s="178">
        <v>177728</v>
      </c>
      <c r="F15" s="157">
        <v>6280</v>
      </c>
      <c r="G15" s="178">
        <v>89817</v>
      </c>
      <c r="H15" s="157">
        <v>2168</v>
      </c>
      <c r="I15" s="177"/>
    </row>
    <row r="16" spans="1:16" ht="15" x14ac:dyDescent="0.2">
      <c r="A16" s="125">
        <v>12</v>
      </c>
      <c r="B16" s="135" t="s">
        <v>12</v>
      </c>
      <c r="C16" s="178">
        <v>4053</v>
      </c>
      <c r="D16" s="157">
        <v>420</v>
      </c>
      <c r="E16" s="178">
        <v>6942</v>
      </c>
      <c r="F16" s="157">
        <v>532</v>
      </c>
      <c r="G16" s="178">
        <v>3697</v>
      </c>
      <c r="H16" s="157">
        <v>161</v>
      </c>
      <c r="I16" s="177"/>
      <c r="K16" s="379"/>
      <c r="L16" s="379"/>
      <c r="M16" s="379"/>
      <c r="N16" s="379"/>
      <c r="O16" s="379"/>
      <c r="P16" s="379"/>
    </row>
    <row r="17" spans="1:9" x14ac:dyDescent="0.2">
      <c r="A17" s="125">
        <v>13</v>
      </c>
      <c r="B17" s="135" t="s">
        <v>13</v>
      </c>
      <c r="C17" s="178">
        <v>1066</v>
      </c>
      <c r="D17" s="157">
        <v>91</v>
      </c>
      <c r="E17" s="178">
        <v>1388</v>
      </c>
      <c r="F17" s="157">
        <v>129</v>
      </c>
      <c r="G17" s="178">
        <v>493</v>
      </c>
      <c r="H17" s="157">
        <v>50</v>
      </c>
      <c r="I17" s="177"/>
    </row>
    <row r="18" spans="1:9" x14ac:dyDescent="0.2">
      <c r="A18" s="125">
        <v>14</v>
      </c>
      <c r="B18" s="135" t="s">
        <v>14</v>
      </c>
      <c r="C18" s="178">
        <v>2961</v>
      </c>
      <c r="D18" s="157">
        <v>305</v>
      </c>
      <c r="E18" s="178">
        <v>3987</v>
      </c>
      <c r="F18" s="157">
        <v>410</v>
      </c>
      <c r="G18" s="178">
        <v>1523</v>
      </c>
      <c r="H18" s="157">
        <v>131</v>
      </c>
      <c r="I18" s="177"/>
    </row>
    <row r="19" spans="1:9" x14ac:dyDescent="0.2">
      <c r="A19" s="125">
        <v>15</v>
      </c>
      <c r="B19" s="135" t="s">
        <v>15</v>
      </c>
      <c r="C19" s="178">
        <v>6828</v>
      </c>
      <c r="D19" s="157">
        <v>599</v>
      </c>
      <c r="E19" s="178">
        <v>9781</v>
      </c>
      <c r="F19" s="157">
        <v>764</v>
      </c>
      <c r="G19" s="178">
        <v>4185</v>
      </c>
      <c r="H19" s="157">
        <v>274</v>
      </c>
      <c r="I19" s="177"/>
    </row>
    <row r="20" spans="1:9" x14ac:dyDescent="0.2">
      <c r="A20" s="125">
        <v>16</v>
      </c>
      <c r="B20" s="135" t="s">
        <v>16</v>
      </c>
      <c r="C20" s="178">
        <v>4887</v>
      </c>
      <c r="D20" s="157">
        <v>715</v>
      </c>
      <c r="E20" s="178">
        <v>6622</v>
      </c>
      <c r="F20" s="157">
        <v>895</v>
      </c>
      <c r="G20" s="178">
        <v>2692</v>
      </c>
      <c r="H20" s="157">
        <v>285</v>
      </c>
      <c r="I20" s="177"/>
    </row>
    <row r="21" spans="1:9" x14ac:dyDescent="0.2">
      <c r="A21" s="125">
        <v>17</v>
      </c>
      <c r="B21" s="135" t="s">
        <v>17</v>
      </c>
      <c r="C21" s="178">
        <v>3874</v>
      </c>
      <c r="D21" s="157">
        <v>664</v>
      </c>
      <c r="E21" s="178">
        <v>5246</v>
      </c>
      <c r="F21" s="157">
        <v>853</v>
      </c>
      <c r="G21" s="178">
        <v>2147</v>
      </c>
      <c r="H21" s="157">
        <v>286</v>
      </c>
      <c r="I21" s="177"/>
    </row>
    <row r="22" spans="1:9" x14ac:dyDescent="0.2">
      <c r="A22" s="125">
        <v>18</v>
      </c>
      <c r="B22" s="135" t="s">
        <v>18</v>
      </c>
      <c r="C22" s="178">
        <v>9494</v>
      </c>
      <c r="D22" s="157">
        <v>1347</v>
      </c>
      <c r="E22" s="178">
        <v>9494</v>
      </c>
      <c r="F22" s="157">
        <v>1675</v>
      </c>
      <c r="G22" s="178">
        <v>565</v>
      </c>
      <c r="H22" s="157">
        <v>581</v>
      </c>
      <c r="I22" s="177"/>
    </row>
    <row r="23" spans="1:9" x14ac:dyDescent="0.2">
      <c r="A23" s="125">
        <v>19</v>
      </c>
      <c r="B23" s="135" t="s">
        <v>19</v>
      </c>
      <c r="C23" s="178">
        <v>992798</v>
      </c>
      <c r="D23" s="157">
        <v>28662</v>
      </c>
      <c r="E23" s="178">
        <v>1183662</v>
      </c>
      <c r="F23" s="157">
        <v>36840</v>
      </c>
      <c r="G23" s="178">
        <v>313028</v>
      </c>
      <c r="H23" s="157">
        <v>9884</v>
      </c>
      <c r="I23" s="177"/>
    </row>
    <row r="24" spans="1:9" x14ac:dyDescent="0.2">
      <c r="A24" s="125">
        <v>20</v>
      </c>
      <c r="B24" s="135" t="s">
        <v>20</v>
      </c>
      <c r="C24" s="178">
        <v>74069</v>
      </c>
      <c r="D24" s="157">
        <v>280</v>
      </c>
      <c r="E24" s="178">
        <v>86789</v>
      </c>
      <c r="F24" s="157">
        <v>367</v>
      </c>
      <c r="G24" s="178">
        <v>21235</v>
      </c>
      <c r="H24" s="157">
        <v>97</v>
      </c>
      <c r="I24" s="177"/>
    </row>
    <row r="25" spans="1:9" x14ac:dyDescent="0.2">
      <c r="A25" s="125">
        <v>21</v>
      </c>
      <c r="B25" s="135" t="s">
        <v>21</v>
      </c>
      <c r="C25" s="178">
        <v>1456723</v>
      </c>
      <c r="D25" s="157">
        <v>71934</v>
      </c>
      <c r="E25" s="179">
        <v>1541613</v>
      </c>
      <c r="F25" s="157">
        <v>88066</v>
      </c>
      <c r="G25" s="179">
        <v>189001</v>
      </c>
      <c r="H25" s="157">
        <v>21699</v>
      </c>
      <c r="I25" s="177"/>
    </row>
    <row r="26" spans="1:9" x14ac:dyDescent="0.2">
      <c r="A26" s="125">
        <v>22</v>
      </c>
      <c r="B26" s="135" t="s">
        <v>22</v>
      </c>
      <c r="C26" s="178">
        <v>3193</v>
      </c>
      <c r="D26" s="157">
        <v>797</v>
      </c>
      <c r="E26" s="178">
        <v>3582</v>
      </c>
      <c r="F26" s="157">
        <v>878</v>
      </c>
      <c r="G26" s="178">
        <v>787</v>
      </c>
      <c r="H26" s="157">
        <v>238</v>
      </c>
      <c r="I26" s="177"/>
    </row>
    <row r="27" spans="1:9" x14ac:dyDescent="0.2">
      <c r="A27" s="125">
        <v>23</v>
      </c>
      <c r="B27" s="135" t="s">
        <v>23</v>
      </c>
      <c r="C27" s="178">
        <v>217827</v>
      </c>
      <c r="D27" s="157">
        <v>30610</v>
      </c>
      <c r="E27" s="178">
        <v>262274</v>
      </c>
      <c r="F27" s="157">
        <v>37625</v>
      </c>
      <c r="G27" s="178">
        <v>76789</v>
      </c>
      <c r="H27" s="157">
        <v>13324</v>
      </c>
      <c r="I27" s="177"/>
    </row>
    <row r="28" spans="1:9" x14ac:dyDescent="0.2">
      <c r="A28" s="125">
        <v>24</v>
      </c>
      <c r="B28" s="135" t="s">
        <v>24</v>
      </c>
      <c r="C28" s="178">
        <v>64891</v>
      </c>
      <c r="D28" s="157">
        <v>1401</v>
      </c>
      <c r="E28" s="178">
        <v>79100</v>
      </c>
      <c r="F28" s="157">
        <v>2307</v>
      </c>
      <c r="G28" s="178">
        <v>24482</v>
      </c>
      <c r="H28" s="157">
        <v>961</v>
      </c>
      <c r="I28" s="177"/>
    </row>
    <row r="29" spans="1:9" x14ac:dyDescent="0.2">
      <c r="A29" s="125">
        <v>25</v>
      </c>
      <c r="B29" s="135" t="s">
        <v>25</v>
      </c>
      <c r="C29" s="178">
        <v>10638</v>
      </c>
      <c r="D29" s="157">
        <v>1239</v>
      </c>
      <c r="E29" s="178">
        <v>14706</v>
      </c>
      <c r="F29" s="157">
        <v>1614</v>
      </c>
      <c r="G29" s="178">
        <v>6309</v>
      </c>
      <c r="H29" s="157">
        <v>553</v>
      </c>
      <c r="I29" s="177"/>
    </row>
    <row r="30" spans="1:9" x14ac:dyDescent="0.2">
      <c r="A30" s="125"/>
      <c r="B30" s="138" t="s">
        <v>59</v>
      </c>
      <c r="C30" s="180">
        <f t="shared" ref="C30:H30" si="0">SUM(C5:C29)</f>
        <v>3739252</v>
      </c>
      <c r="D30" s="181">
        <f t="shared" si="0"/>
        <v>197589</v>
      </c>
      <c r="E30" s="159">
        <f t="shared" si="0"/>
        <v>4266610</v>
      </c>
      <c r="F30" s="159">
        <f t="shared" si="0"/>
        <v>243258</v>
      </c>
      <c r="G30" s="159">
        <f>SUM(G5:G29)</f>
        <v>947509</v>
      </c>
      <c r="H30" s="159">
        <f t="shared" si="0"/>
        <v>67289</v>
      </c>
      <c r="I30" s="177"/>
    </row>
    <row r="31" spans="1:9" ht="25.5" x14ac:dyDescent="0.2">
      <c r="A31" s="125">
        <v>26</v>
      </c>
      <c r="B31" s="135" t="s">
        <v>171</v>
      </c>
      <c r="C31" s="182">
        <v>36848</v>
      </c>
      <c r="D31" s="129">
        <v>2067</v>
      </c>
      <c r="E31" s="182">
        <v>46398</v>
      </c>
      <c r="F31" s="129">
        <v>2971</v>
      </c>
      <c r="G31" s="182">
        <v>19562</v>
      </c>
      <c r="H31" s="129">
        <v>1560</v>
      </c>
      <c r="I31" s="177"/>
    </row>
    <row r="32" spans="1:9" x14ac:dyDescent="0.2">
      <c r="A32" s="125">
        <v>27</v>
      </c>
      <c r="B32" s="135" t="s">
        <v>27</v>
      </c>
      <c r="C32" s="178">
        <v>22884</v>
      </c>
      <c r="D32" s="157">
        <v>246</v>
      </c>
      <c r="E32" s="178">
        <v>29778</v>
      </c>
      <c r="F32" s="157">
        <v>345</v>
      </c>
      <c r="G32" s="178">
        <v>14584</v>
      </c>
      <c r="H32" s="157">
        <v>155</v>
      </c>
      <c r="I32" s="177"/>
    </row>
    <row r="33" spans="1:9" x14ac:dyDescent="0.2">
      <c r="A33" s="125">
        <v>28</v>
      </c>
      <c r="B33" s="135" t="s">
        <v>28</v>
      </c>
      <c r="C33" s="178">
        <v>6725</v>
      </c>
      <c r="D33" s="157">
        <v>1187</v>
      </c>
      <c r="E33" s="178">
        <v>10073</v>
      </c>
      <c r="F33" s="157">
        <v>1618</v>
      </c>
      <c r="G33" s="178">
        <v>5167</v>
      </c>
      <c r="H33" s="157">
        <v>631</v>
      </c>
      <c r="I33" s="177"/>
    </row>
    <row r="34" spans="1:9" x14ac:dyDescent="0.2">
      <c r="A34" s="125">
        <v>29</v>
      </c>
      <c r="B34" s="135" t="s">
        <v>29</v>
      </c>
      <c r="C34" s="178">
        <v>250579</v>
      </c>
      <c r="D34" s="157">
        <v>1376</v>
      </c>
      <c r="E34" s="178">
        <v>311480</v>
      </c>
      <c r="F34" s="157">
        <v>1900</v>
      </c>
      <c r="G34" s="178">
        <v>115840</v>
      </c>
      <c r="H34" s="157">
        <v>938</v>
      </c>
      <c r="I34" s="177"/>
    </row>
    <row r="35" spans="1:9" x14ac:dyDescent="0.2">
      <c r="A35" s="125">
        <v>30</v>
      </c>
      <c r="B35" s="135" t="s">
        <v>30</v>
      </c>
      <c r="C35" s="178">
        <v>15669</v>
      </c>
      <c r="D35" s="157">
        <v>925</v>
      </c>
      <c r="E35" s="178">
        <v>25023</v>
      </c>
      <c r="F35" s="157">
        <v>1274</v>
      </c>
      <c r="G35" s="178">
        <v>14210</v>
      </c>
      <c r="H35" s="157">
        <v>595</v>
      </c>
      <c r="I35" s="177"/>
    </row>
    <row r="36" spans="1:9" x14ac:dyDescent="0.2">
      <c r="A36" s="125">
        <v>31</v>
      </c>
      <c r="B36" s="135" t="s">
        <v>31</v>
      </c>
      <c r="C36" s="178">
        <v>28887</v>
      </c>
      <c r="D36" s="157">
        <v>1176</v>
      </c>
      <c r="E36" s="178">
        <v>49555</v>
      </c>
      <c r="F36" s="157">
        <v>1495</v>
      </c>
      <c r="G36" s="178">
        <v>30568</v>
      </c>
      <c r="H36" s="157">
        <v>628</v>
      </c>
      <c r="I36" s="177"/>
    </row>
    <row r="37" spans="1:9" x14ac:dyDescent="0.2">
      <c r="A37" s="125">
        <v>32</v>
      </c>
      <c r="B37" s="135" t="s">
        <v>32</v>
      </c>
      <c r="C37" s="178">
        <v>3137</v>
      </c>
      <c r="D37" s="157">
        <v>304</v>
      </c>
      <c r="E37" s="178">
        <v>4758</v>
      </c>
      <c r="F37" s="157">
        <v>441</v>
      </c>
      <c r="G37" s="178">
        <v>2516</v>
      </c>
      <c r="H37" s="157">
        <v>221</v>
      </c>
      <c r="I37" s="177"/>
    </row>
    <row r="38" spans="1:9" x14ac:dyDescent="0.2">
      <c r="A38" s="125">
        <v>33</v>
      </c>
      <c r="B38" s="135" t="s">
        <v>33</v>
      </c>
      <c r="C38" s="178">
        <v>1325</v>
      </c>
      <c r="D38" s="157">
        <v>75</v>
      </c>
      <c r="E38" s="178">
        <v>1579</v>
      </c>
      <c r="F38" s="157">
        <v>90</v>
      </c>
      <c r="G38" s="178">
        <v>503</v>
      </c>
      <c r="H38" s="157">
        <v>23</v>
      </c>
      <c r="I38" s="177"/>
    </row>
    <row r="39" spans="1:9" x14ac:dyDescent="0.2">
      <c r="A39" s="125">
        <v>34</v>
      </c>
      <c r="B39" s="135" t="s">
        <v>34</v>
      </c>
      <c r="C39" s="178">
        <v>365172</v>
      </c>
      <c r="D39" s="157">
        <v>46581</v>
      </c>
      <c r="E39" s="178">
        <v>433766</v>
      </c>
      <c r="F39" s="157">
        <v>61668</v>
      </c>
      <c r="G39" s="178">
        <v>148420</v>
      </c>
      <c r="H39" s="157">
        <v>26001</v>
      </c>
      <c r="I39" s="177"/>
    </row>
    <row r="40" spans="1:9" ht="14.25" customHeight="1" x14ac:dyDescent="0.2">
      <c r="A40" s="125">
        <v>35</v>
      </c>
      <c r="B40" s="135" t="s">
        <v>35</v>
      </c>
      <c r="C40" s="182">
        <v>8607</v>
      </c>
      <c r="D40" s="129">
        <v>438</v>
      </c>
      <c r="E40" s="182">
        <v>10859</v>
      </c>
      <c r="F40" s="129">
        <v>665</v>
      </c>
      <c r="G40" s="182">
        <v>4674</v>
      </c>
      <c r="H40" s="129">
        <v>347</v>
      </c>
      <c r="I40" s="177"/>
    </row>
    <row r="41" spans="1:9" x14ac:dyDescent="0.2">
      <c r="A41" s="125">
        <v>36</v>
      </c>
      <c r="B41" s="135" t="s">
        <v>36</v>
      </c>
      <c r="C41" s="178">
        <v>65629</v>
      </c>
      <c r="D41" s="157">
        <v>197</v>
      </c>
      <c r="E41" s="178">
        <v>98386</v>
      </c>
      <c r="F41" s="157">
        <v>269</v>
      </c>
      <c r="G41" s="178">
        <v>54197</v>
      </c>
      <c r="H41" s="157">
        <v>126</v>
      </c>
      <c r="I41" s="177"/>
    </row>
    <row r="42" spans="1:9" x14ac:dyDescent="0.2">
      <c r="A42" s="125">
        <v>37</v>
      </c>
      <c r="B42" s="135" t="s">
        <v>37</v>
      </c>
      <c r="C42" s="182">
        <v>23556</v>
      </c>
      <c r="D42" s="129">
        <v>1012</v>
      </c>
      <c r="E42" s="182">
        <v>31627</v>
      </c>
      <c r="F42" s="129">
        <v>1554</v>
      </c>
      <c r="G42" s="182">
        <v>15055</v>
      </c>
      <c r="H42" s="129">
        <v>827</v>
      </c>
      <c r="I42" s="177"/>
    </row>
    <row r="43" spans="1:9" x14ac:dyDescent="0.2">
      <c r="A43" s="125">
        <v>38</v>
      </c>
      <c r="B43" s="135" t="s">
        <v>38</v>
      </c>
      <c r="C43" s="182">
        <v>69951</v>
      </c>
      <c r="D43" s="129">
        <v>1628</v>
      </c>
      <c r="E43" s="182">
        <v>83201</v>
      </c>
      <c r="F43" s="129">
        <v>2251</v>
      </c>
      <c r="G43" s="182">
        <v>26674</v>
      </c>
      <c r="H43" s="129">
        <v>877</v>
      </c>
      <c r="I43" s="177"/>
    </row>
    <row r="44" spans="1:9" x14ac:dyDescent="0.2">
      <c r="A44" s="125">
        <v>39</v>
      </c>
      <c r="B44" s="135" t="s">
        <v>39</v>
      </c>
      <c r="C44" s="178">
        <v>64214</v>
      </c>
      <c r="D44" s="157">
        <v>6587</v>
      </c>
      <c r="E44" s="178">
        <v>78066</v>
      </c>
      <c r="F44" s="157">
        <v>9108</v>
      </c>
      <c r="G44" s="178">
        <v>26829</v>
      </c>
      <c r="H44" s="157">
        <v>3701</v>
      </c>
      <c r="I44" s="177"/>
    </row>
    <row r="45" spans="1:9" x14ac:dyDescent="0.2">
      <c r="A45" s="125">
        <v>40</v>
      </c>
      <c r="B45" s="135" t="s">
        <v>40</v>
      </c>
      <c r="C45" s="178">
        <v>5022</v>
      </c>
      <c r="D45" s="157">
        <v>294</v>
      </c>
      <c r="E45" s="178">
        <v>6436</v>
      </c>
      <c r="F45" s="157">
        <v>481</v>
      </c>
      <c r="G45" s="178">
        <v>2782</v>
      </c>
      <c r="H45" s="157">
        <v>252</v>
      </c>
      <c r="I45" s="177"/>
    </row>
    <row r="46" spans="1:9" ht="25.5" x14ac:dyDescent="0.2">
      <c r="A46" s="125"/>
      <c r="B46" s="138" t="s">
        <v>61</v>
      </c>
      <c r="C46" s="183">
        <f t="shared" ref="C46:H46" si="1">SUM(C31:C45)</f>
        <v>968205</v>
      </c>
      <c r="D46" s="133">
        <f t="shared" si="1"/>
        <v>64093</v>
      </c>
      <c r="E46" s="132">
        <f t="shared" si="1"/>
        <v>1220985</v>
      </c>
      <c r="F46" s="133">
        <f t="shared" si="1"/>
        <v>86130</v>
      </c>
      <c r="G46" s="132">
        <f>SUM(G31:G45)</f>
        <v>481581</v>
      </c>
      <c r="H46" s="133">
        <f t="shared" si="1"/>
        <v>36882</v>
      </c>
      <c r="I46" s="177"/>
    </row>
    <row r="47" spans="1:9" ht="25.5" x14ac:dyDescent="0.2">
      <c r="A47" s="125"/>
      <c r="B47" s="138" t="s">
        <v>60</v>
      </c>
      <c r="C47" s="183">
        <f t="shared" ref="C47:H47" si="2">+C46+C30</f>
        <v>4707457</v>
      </c>
      <c r="D47" s="133">
        <f t="shared" si="2"/>
        <v>261682</v>
      </c>
      <c r="E47" s="132">
        <f t="shared" si="2"/>
        <v>5487595</v>
      </c>
      <c r="F47" s="133">
        <f t="shared" si="2"/>
        <v>329388</v>
      </c>
      <c r="G47" s="132">
        <f>+G46+G30</f>
        <v>1429090</v>
      </c>
      <c r="H47" s="133">
        <f t="shared" si="2"/>
        <v>104171</v>
      </c>
      <c r="I47" s="177"/>
    </row>
    <row r="48" spans="1:9" ht="25.5" x14ac:dyDescent="0.2">
      <c r="A48" s="125">
        <v>41</v>
      </c>
      <c r="B48" s="135" t="s">
        <v>41</v>
      </c>
      <c r="C48" s="182">
        <v>35944</v>
      </c>
      <c r="D48" s="129">
        <v>1234</v>
      </c>
      <c r="E48" s="182">
        <v>58383</v>
      </c>
      <c r="F48" s="129">
        <v>2103</v>
      </c>
      <c r="G48" s="182">
        <v>43983</v>
      </c>
      <c r="H48" s="129">
        <v>1476</v>
      </c>
      <c r="I48" s="177"/>
    </row>
    <row r="49" spans="1:9" ht="25.5" x14ac:dyDescent="0.2">
      <c r="A49" s="125">
        <v>42</v>
      </c>
      <c r="B49" s="135" t="s">
        <v>42</v>
      </c>
      <c r="C49" s="182">
        <v>649</v>
      </c>
      <c r="D49" s="129">
        <v>74</v>
      </c>
      <c r="E49" s="182">
        <v>1154</v>
      </c>
      <c r="F49" s="129">
        <v>138</v>
      </c>
      <c r="G49" s="182">
        <v>887</v>
      </c>
      <c r="H49" s="129">
        <v>114</v>
      </c>
      <c r="I49" s="177"/>
    </row>
    <row r="50" spans="1:9" ht="25.5" x14ac:dyDescent="0.2">
      <c r="A50" s="125">
        <v>43</v>
      </c>
      <c r="B50" s="135" t="s">
        <v>170</v>
      </c>
      <c r="C50" s="182">
        <v>1058</v>
      </c>
      <c r="D50" s="129">
        <v>104</v>
      </c>
      <c r="E50" s="182">
        <v>1593</v>
      </c>
      <c r="F50" s="129">
        <v>230</v>
      </c>
      <c r="G50" s="182">
        <v>1094</v>
      </c>
      <c r="H50" s="129">
        <v>183</v>
      </c>
      <c r="I50" s="177"/>
    </row>
    <row r="51" spans="1:9" x14ac:dyDescent="0.2">
      <c r="A51" s="125">
        <v>44</v>
      </c>
      <c r="B51" s="135" t="s">
        <v>173</v>
      </c>
      <c r="C51" s="178">
        <v>3426</v>
      </c>
      <c r="D51" s="157">
        <v>919</v>
      </c>
      <c r="E51" s="178">
        <v>4860</v>
      </c>
      <c r="F51" s="157">
        <v>1795</v>
      </c>
      <c r="G51" s="178">
        <v>3165</v>
      </c>
      <c r="H51" s="157">
        <v>1447</v>
      </c>
      <c r="I51" s="177"/>
    </row>
    <row r="52" spans="1:9" x14ac:dyDescent="0.2">
      <c r="A52" s="125">
        <v>45</v>
      </c>
      <c r="B52" s="135" t="s">
        <v>43</v>
      </c>
      <c r="C52" s="178">
        <v>1172</v>
      </c>
      <c r="D52" s="157">
        <v>163</v>
      </c>
      <c r="E52" s="178">
        <v>1593</v>
      </c>
      <c r="F52" s="157">
        <v>234</v>
      </c>
      <c r="G52" s="178">
        <v>883</v>
      </c>
      <c r="H52" s="157">
        <v>152</v>
      </c>
      <c r="I52" s="177"/>
    </row>
    <row r="53" spans="1:9" x14ac:dyDescent="0.2">
      <c r="A53" s="125">
        <v>46</v>
      </c>
      <c r="B53" s="135" t="s">
        <v>44</v>
      </c>
      <c r="C53" s="178">
        <v>533831</v>
      </c>
      <c r="D53" s="157">
        <v>10100</v>
      </c>
      <c r="E53" s="178">
        <v>793780</v>
      </c>
      <c r="F53" s="157">
        <v>16459</v>
      </c>
      <c r="G53" s="178">
        <v>578460</v>
      </c>
      <c r="H53" s="157">
        <v>11807</v>
      </c>
      <c r="I53" s="177"/>
    </row>
    <row r="54" spans="1:9" x14ac:dyDescent="0.2">
      <c r="A54" s="125">
        <v>47</v>
      </c>
      <c r="B54" s="135" t="s">
        <v>45</v>
      </c>
      <c r="C54" s="178">
        <v>19837</v>
      </c>
      <c r="D54" s="157">
        <v>742</v>
      </c>
      <c r="E54" s="178">
        <v>34223</v>
      </c>
      <c r="F54" s="157">
        <v>1138</v>
      </c>
      <c r="G54" s="178">
        <v>25010</v>
      </c>
      <c r="H54" s="157">
        <v>756</v>
      </c>
      <c r="I54" s="177"/>
    </row>
    <row r="55" spans="1:9" x14ac:dyDescent="0.2">
      <c r="A55" s="125">
        <v>48</v>
      </c>
      <c r="B55" s="135" t="s">
        <v>46</v>
      </c>
      <c r="C55" s="178">
        <v>1233</v>
      </c>
      <c r="D55" s="157">
        <v>73</v>
      </c>
      <c r="E55" s="178">
        <v>2070</v>
      </c>
      <c r="F55" s="157">
        <v>144</v>
      </c>
      <c r="G55" s="178">
        <v>1515</v>
      </c>
      <c r="H55" s="157">
        <v>115</v>
      </c>
      <c r="I55" s="177"/>
    </row>
    <row r="56" spans="1:9" ht="25.5" x14ac:dyDescent="0.2">
      <c r="A56" s="125">
        <v>49</v>
      </c>
      <c r="B56" s="135" t="s">
        <v>47</v>
      </c>
      <c r="C56" s="182">
        <v>6121</v>
      </c>
      <c r="D56" s="129">
        <v>72</v>
      </c>
      <c r="E56" s="182">
        <v>10883</v>
      </c>
      <c r="F56" s="129">
        <v>162</v>
      </c>
      <c r="G56" s="182">
        <v>8604</v>
      </c>
      <c r="H56" s="129">
        <v>137</v>
      </c>
      <c r="I56" s="177"/>
    </row>
    <row r="57" spans="1:9" x14ac:dyDescent="0.2">
      <c r="A57" s="125">
        <v>50</v>
      </c>
      <c r="B57" s="135" t="s">
        <v>48</v>
      </c>
      <c r="C57" s="178">
        <v>13785</v>
      </c>
      <c r="D57" s="157">
        <v>49</v>
      </c>
      <c r="E57" s="178">
        <v>23257</v>
      </c>
      <c r="F57" s="157">
        <v>95</v>
      </c>
      <c r="G57" s="178">
        <v>18646</v>
      </c>
      <c r="H57" s="157">
        <v>79</v>
      </c>
      <c r="I57" s="177"/>
    </row>
    <row r="58" spans="1:9" x14ac:dyDescent="0.2">
      <c r="A58" s="125">
        <v>51</v>
      </c>
      <c r="B58" s="135" t="s">
        <v>172</v>
      </c>
      <c r="C58" s="178">
        <v>347</v>
      </c>
      <c r="D58" s="157">
        <v>32</v>
      </c>
      <c r="E58" s="178">
        <v>367</v>
      </c>
      <c r="F58" s="157">
        <v>45</v>
      </c>
      <c r="G58" s="178">
        <v>43</v>
      </c>
      <c r="H58" s="157">
        <v>28</v>
      </c>
      <c r="I58" s="177"/>
    </row>
    <row r="59" spans="1:9" x14ac:dyDescent="0.2">
      <c r="A59" s="125">
        <v>52</v>
      </c>
      <c r="B59" s="135" t="s">
        <v>49</v>
      </c>
      <c r="C59" s="178">
        <v>14586</v>
      </c>
      <c r="D59" s="157">
        <v>1612</v>
      </c>
      <c r="E59" s="178">
        <v>18052</v>
      </c>
      <c r="F59" s="157">
        <v>2464</v>
      </c>
      <c r="G59" s="178">
        <v>9009</v>
      </c>
      <c r="H59" s="157">
        <v>1690</v>
      </c>
      <c r="I59" s="177"/>
    </row>
    <row r="60" spans="1:9" ht="25.5" x14ac:dyDescent="0.2">
      <c r="A60" s="125">
        <v>53</v>
      </c>
      <c r="B60" s="135" t="s">
        <v>50</v>
      </c>
      <c r="C60" s="182">
        <v>2105</v>
      </c>
      <c r="D60" s="129">
        <v>110</v>
      </c>
      <c r="E60" s="182">
        <v>3287</v>
      </c>
      <c r="F60" s="129">
        <v>189</v>
      </c>
      <c r="G60" s="182">
        <v>2060</v>
      </c>
      <c r="H60" s="129">
        <v>140</v>
      </c>
      <c r="I60" s="177"/>
    </row>
    <row r="61" spans="1:9" x14ac:dyDescent="0.2">
      <c r="A61" s="125">
        <v>54</v>
      </c>
      <c r="B61" s="135" t="s">
        <v>51</v>
      </c>
      <c r="C61" s="178">
        <v>58181</v>
      </c>
      <c r="D61" s="157">
        <v>145</v>
      </c>
      <c r="E61" s="178">
        <v>92795</v>
      </c>
      <c r="F61" s="157">
        <v>210</v>
      </c>
      <c r="G61" s="178">
        <v>68366</v>
      </c>
      <c r="H61" s="157">
        <v>129</v>
      </c>
      <c r="I61" s="177"/>
    </row>
    <row r="62" spans="1:9" x14ac:dyDescent="0.2">
      <c r="A62" s="125">
        <v>55</v>
      </c>
      <c r="B62" s="135" t="s">
        <v>52</v>
      </c>
      <c r="C62" s="178">
        <v>807</v>
      </c>
      <c r="D62" s="157">
        <v>28</v>
      </c>
      <c r="E62" s="178">
        <v>1275</v>
      </c>
      <c r="F62" s="157">
        <v>66</v>
      </c>
      <c r="G62" s="178">
        <v>885</v>
      </c>
      <c r="H62" s="157">
        <v>54</v>
      </c>
      <c r="I62" s="177"/>
    </row>
    <row r="63" spans="1:9" ht="17.25" customHeight="1" thickBot="1" x14ac:dyDescent="0.25">
      <c r="A63" s="125">
        <v>56</v>
      </c>
      <c r="B63" s="184" t="s">
        <v>53</v>
      </c>
      <c r="C63" s="185">
        <v>19065</v>
      </c>
      <c r="D63" s="165">
        <v>1372</v>
      </c>
      <c r="E63" s="185">
        <v>29874</v>
      </c>
      <c r="F63" s="165">
        <v>2137</v>
      </c>
      <c r="G63" s="185">
        <v>20482</v>
      </c>
      <c r="H63" s="165">
        <v>1472</v>
      </c>
      <c r="I63" s="177"/>
    </row>
    <row r="64" spans="1:9" ht="26.25" thickBot="1" x14ac:dyDescent="0.25">
      <c r="A64" s="166"/>
      <c r="B64" s="186" t="s">
        <v>63</v>
      </c>
      <c r="C64" s="187">
        <f t="shared" ref="C64:H64" si="3">SUM(C48:C63)</f>
        <v>712147</v>
      </c>
      <c r="D64" s="170">
        <f t="shared" si="3"/>
        <v>16829</v>
      </c>
      <c r="E64" s="169">
        <f t="shared" si="3"/>
        <v>1077446</v>
      </c>
      <c r="F64" s="170">
        <f t="shared" si="3"/>
        <v>27609</v>
      </c>
      <c r="G64" s="169">
        <f t="shared" si="3"/>
        <v>783092</v>
      </c>
      <c r="H64" s="170">
        <f t="shared" si="3"/>
        <v>19779</v>
      </c>
      <c r="I64" s="177"/>
    </row>
    <row r="65" spans="2:11" ht="13.5" thickBot="1" x14ac:dyDescent="0.25">
      <c r="B65" s="147" t="s">
        <v>62</v>
      </c>
      <c r="C65" s="188">
        <f t="shared" ref="C65:H65" si="4">C64+C46+C30</f>
        <v>5419604</v>
      </c>
      <c r="D65" s="149">
        <f t="shared" si="4"/>
        <v>278511</v>
      </c>
      <c r="E65" s="148">
        <f t="shared" si="4"/>
        <v>6565041</v>
      </c>
      <c r="F65" s="149">
        <f t="shared" si="4"/>
        <v>356997</v>
      </c>
      <c r="G65" s="148">
        <f>G64+G46+G30</f>
        <v>2212182</v>
      </c>
      <c r="H65" s="149">
        <f t="shared" si="4"/>
        <v>123950</v>
      </c>
      <c r="I65" s="177"/>
    </row>
    <row r="66" spans="2:11" x14ac:dyDescent="0.2">
      <c r="B66" s="122" t="s">
        <v>56</v>
      </c>
      <c r="G66" s="189"/>
    </row>
    <row r="67" spans="2:11" x14ac:dyDescent="0.2">
      <c r="B67" s="119" t="s">
        <v>54</v>
      </c>
    </row>
    <row r="68" spans="2:11" ht="13.5" thickBot="1" x14ac:dyDescent="0.25">
      <c r="B68" s="119" t="s">
        <v>64</v>
      </c>
    </row>
    <row r="69" spans="2:11" ht="13.5" thickBot="1" x14ac:dyDescent="0.25">
      <c r="B69" s="122" t="s">
        <v>352</v>
      </c>
      <c r="J69" s="380" t="s">
        <v>67</v>
      </c>
      <c r="K69" s="381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baseColWidth="10" defaultColWidth="11.42578125" defaultRowHeight="12.75" x14ac:dyDescent="0.2"/>
  <cols>
    <col min="1" max="1" width="3.140625" style="122" customWidth="1"/>
    <col min="2" max="2" width="64.28515625" style="122" customWidth="1"/>
    <col min="3" max="3" width="13" style="122" customWidth="1"/>
    <col min="4" max="4" width="12.85546875" style="122" customWidth="1"/>
    <col min="5" max="5" width="13" style="150" customWidth="1"/>
    <col min="6" max="6" width="13.28515625" style="150" customWidth="1"/>
    <col min="7" max="7" width="14" style="150" customWidth="1"/>
    <col min="8" max="8" width="13.7109375" style="150" customWidth="1"/>
    <col min="9" max="9" width="14.140625" style="150" customWidth="1"/>
    <col min="10" max="10" width="13.85546875" style="150" customWidth="1"/>
    <col min="11" max="12" width="11.42578125" style="150"/>
    <col min="13" max="21" width="11.42578125" style="122"/>
    <col min="22" max="22" width="66.42578125" style="122" bestFit="1" customWidth="1"/>
    <col min="23" max="16384" width="11.42578125" style="122"/>
  </cols>
  <sheetData>
    <row r="1" spans="1:23" ht="15.75" thickBot="1" x14ac:dyDescent="0.25">
      <c r="A1" s="403" t="s">
        <v>182</v>
      </c>
      <c r="B1" s="403"/>
      <c r="C1" s="403"/>
      <c r="D1" s="403"/>
      <c r="E1" s="190"/>
      <c r="F1" s="190"/>
      <c r="G1" s="190"/>
      <c r="H1" s="190"/>
      <c r="I1" s="190"/>
      <c r="J1" s="190"/>
      <c r="K1" s="190"/>
      <c r="L1" s="190"/>
    </row>
    <row r="2" spans="1:23" ht="30" customHeight="1" thickBot="1" x14ac:dyDescent="0.25">
      <c r="A2" s="395"/>
      <c r="B2" s="389" t="s">
        <v>0</v>
      </c>
      <c r="C2" s="385" t="s">
        <v>176</v>
      </c>
      <c r="D2" s="398"/>
      <c r="E2" s="385" t="s">
        <v>177</v>
      </c>
      <c r="F2" s="398"/>
      <c r="G2" s="385" t="s">
        <v>178</v>
      </c>
      <c r="H2" s="398"/>
      <c r="I2" s="385" t="s">
        <v>179</v>
      </c>
      <c r="J2" s="398"/>
      <c r="K2" s="404" t="s">
        <v>323</v>
      </c>
      <c r="L2" s="398"/>
      <c r="W2" s="191"/>
    </row>
    <row r="3" spans="1:23" x14ac:dyDescent="0.2">
      <c r="A3" s="396"/>
      <c r="B3" s="390"/>
      <c r="C3" s="192" t="s">
        <v>54</v>
      </c>
      <c r="D3" s="193" t="s">
        <v>55</v>
      </c>
      <c r="E3" s="192" t="s">
        <v>54</v>
      </c>
      <c r="F3" s="193" t="s">
        <v>55</v>
      </c>
      <c r="G3" s="192" t="s">
        <v>54</v>
      </c>
      <c r="H3" s="194" t="s">
        <v>55</v>
      </c>
      <c r="I3" s="100" t="s">
        <v>54</v>
      </c>
      <c r="J3" s="123" t="s">
        <v>55</v>
      </c>
      <c r="K3" s="392" t="s">
        <v>54</v>
      </c>
      <c r="L3" s="392" t="s">
        <v>55</v>
      </c>
    </row>
    <row r="4" spans="1:23" ht="14.25" customHeight="1" thickBot="1" x14ac:dyDescent="0.25">
      <c r="A4" s="397"/>
      <c r="B4" s="391"/>
      <c r="C4" s="174">
        <v>39901</v>
      </c>
      <c r="D4" s="174">
        <v>39901</v>
      </c>
      <c r="E4" s="174">
        <v>39992</v>
      </c>
      <c r="F4" s="174">
        <v>39992</v>
      </c>
      <c r="G4" s="174">
        <v>40083</v>
      </c>
      <c r="H4" s="195">
        <v>40083</v>
      </c>
      <c r="I4" s="102">
        <v>40174</v>
      </c>
      <c r="J4" s="124">
        <v>40174</v>
      </c>
      <c r="K4" s="405"/>
      <c r="L4" s="405"/>
    </row>
    <row r="5" spans="1:23" ht="13.5" thickBot="1" x14ac:dyDescent="0.25">
      <c r="A5" s="125">
        <v>1</v>
      </c>
      <c r="B5" s="175" t="s">
        <v>1</v>
      </c>
      <c r="C5" s="196">
        <v>13414</v>
      </c>
      <c r="D5" s="197">
        <v>1216</v>
      </c>
      <c r="E5" s="196">
        <v>14290</v>
      </c>
      <c r="F5" s="197">
        <v>1275</v>
      </c>
      <c r="G5" s="196">
        <v>15111</v>
      </c>
      <c r="H5" s="198">
        <v>1347</v>
      </c>
      <c r="I5" s="199">
        <v>16147</v>
      </c>
      <c r="J5" s="197">
        <v>1410</v>
      </c>
      <c r="K5" s="196">
        <v>3473</v>
      </c>
      <c r="L5" s="197">
        <v>268</v>
      </c>
      <c r="N5" s="380" t="s">
        <v>67</v>
      </c>
      <c r="O5" s="381"/>
    </row>
    <row r="6" spans="1:23" x14ac:dyDescent="0.2">
      <c r="A6" s="125">
        <v>2</v>
      </c>
      <c r="B6" s="135" t="s">
        <v>2</v>
      </c>
      <c r="C6" s="200">
        <v>26553</v>
      </c>
      <c r="D6" s="201">
        <v>1284</v>
      </c>
      <c r="E6" s="200">
        <v>28568</v>
      </c>
      <c r="F6" s="201">
        <v>1367</v>
      </c>
      <c r="G6" s="200">
        <v>30524</v>
      </c>
      <c r="H6" s="202">
        <v>1465</v>
      </c>
      <c r="I6" s="203">
        <v>32787</v>
      </c>
      <c r="J6" s="201">
        <v>1522</v>
      </c>
      <c r="K6" s="200">
        <v>8183</v>
      </c>
      <c r="L6" s="201">
        <v>326</v>
      </c>
    </row>
    <row r="7" spans="1:23" x14ac:dyDescent="0.2">
      <c r="A7" s="125">
        <v>3</v>
      </c>
      <c r="B7" s="135" t="s">
        <v>3</v>
      </c>
      <c r="C7" s="200">
        <v>58085</v>
      </c>
      <c r="D7" s="201">
        <v>4201</v>
      </c>
      <c r="E7" s="200">
        <v>61845</v>
      </c>
      <c r="F7" s="201">
        <v>4577</v>
      </c>
      <c r="G7" s="200">
        <v>65782</v>
      </c>
      <c r="H7" s="202">
        <v>4943</v>
      </c>
      <c r="I7" s="203">
        <v>70639</v>
      </c>
      <c r="J7" s="201">
        <v>5278</v>
      </c>
      <c r="K7" s="200">
        <v>15991</v>
      </c>
      <c r="L7" s="201">
        <v>1375</v>
      </c>
    </row>
    <row r="8" spans="1:23" x14ac:dyDescent="0.2">
      <c r="A8" s="125">
        <v>4</v>
      </c>
      <c r="B8" s="135" t="s">
        <v>4</v>
      </c>
      <c r="C8" s="200">
        <v>46702</v>
      </c>
      <c r="D8" s="201">
        <v>2094</v>
      </c>
      <c r="E8" s="200">
        <v>50356</v>
      </c>
      <c r="F8" s="201">
        <v>2300</v>
      </c>
      <c r="G8" s="200">
        <v>53865</v>
      </c>
      <c r="H8" s="202">
        <v>2523</v>
      </c>
      <c r="I8" s="203">
        <v>58547</v>
      </c>
      <c r="J8" s="201">
        <v>2710</v>
      </c>
      <c r="K8" s="200">
        <v>15206</v>
      </c>
      <c r="L8" s="201">
        <v>789</v>
      </c>
    </row>
    <row r="9" spans="1:23" x14ac:dyDescent="0.2">
      <c r="A9" s="125">
        <v>5</v>
      </c>
      <c r="B9" s="135" t="s">
        <v>5</v>
      </c>
      <c r="C9" s="200">
        <v>197571</v>
      </c>
      <c r="D9" s="201">
        <v>3176</v>
      </c>
      <c r="E9" s="200">
        <v>218245</v>
      </c>
      <c r="F9" s="201">
        <v>3405</v>
      </c>
      <c r="G9" s="200">
        <v>238093</v>
      </c>
      <c r="H9" s="202">
        <v>3687</v>
      </c>
      <c r="I9" s="203">
        <v>264459</v>
      </c>
      <c r="J9" s="201">
        <v>3881</v>
      </c>
      <c r="K9" s="200">
        <v>85389</v>
      </c>
      <c r="L9" s="201">
        <v>913</v>
      </c>
    </row>
    <row r="10" spans="1:23" x14ac:dyDescent="0.2">
      <c r="A10" s="125">
        <v>6</v>
      </c>
      <c r="B10" s="135" t="s">
        <v>6</v>
      </c>
      <c r="C10" s="200">
        <v>3840</v>
      </c>
      <c r="D10" s="201">
        <v>3859</v>
      </c>
      <c r="E10" s="200">
        <v>4029</v>
      </c>
      <c r="F10" s="201">
        <v>3980</v>
      </c>
      <c r="G10" s="200">
        <v>4265</v>
      </c>
      <c r="H10" s="202">
        <v>4130</v>
      </c>
      <c r="I10" s="203">
        <v>4519</v>
      </c>
      <c r="J10" s="201">
        <v>4227</v>
      </c>
      <c r="K10" s="200">
        <v>843</v>
      </c>
      <c r="L10" s="201">
        <v>510</v>
      </c>
    </row>
    <row r="11" spans="1:23" x14ac:dyDescent="0.2">
      <c r="A11" s="125">
        <v>7</v>
      </c>
      <c r="B11" s="135" t="s">
        <v>7</v>
      </c>
      <c r="C11" s="200">
        <v>537721</v>
      </c>
      <c r="D11" s="201">
        <v>42967</v>
      </c>
      <c r="E11" s="200">
        <v>559317</v>
      </c>
      <c r="F11" s="201">
        <v>44830</v>
      </c>
      <c r="G11" s="200">
        <v>577327</v>
      </c>
      <c r="H11" s="202">
        <v>46878</v>
      </c>
      <c r="I11" s="203">
        <v>599903</v>
      </c>
      <c r="J11" s="201">
        <v>48468</v>
      </c>
      <c r="K11" s="200">
        <v>81199</v>
      </c>
      <c r="L11" s="201">
        <v>7369</v>
      </c>
    </row>
    <row r="12" spans="1:23" x14ac:dyDescent="0.2">
      <c r="A12" s="125">
        <v>8</v>
      </c>
      <c r="B12" s="135" t="s">
        <v>8</v>
      </c>
      <c r="C12" s="200">
        <v>35117</v>
      </c>
      <c r="D12" s="201">
        <v>8009</v>
      </c>
      <c r="E12" s="200">
        <v>37825</v>
      </c>
      <c r="F12" s="201">
        <v>8578</v>
      </c>
      <c r="G12" s="200">
        <v>40156</v>
      </c>
      <c r="H12" s="202">
        <v>9162</v>
      </c>
      <c r="I12" s="203">
        <v>43739</v>
      </c>
      <c r="J12" s="201">
        <v>9688</v>
      </c>
      <c r="K12" s="200">
        <v>10922</v>
      </c>
      <c r="L12" s="201">
        <v>2257</v>
      </c>
    </row>
    <row r="13" spans="1:23" x14ac:dyDescent="0.2">
      <c r="A13" s="125">
        <v>9</v>
      </c>
      <c r="B13" s="135" t="s">
        <v>9</v>
      </c>
      <c r="C13" s="200">
        <v>2224</v>
      </c>
      <c r="D13" s="201">
        <v>121</v>
      </c>
      <c r="E13" s="200">
        <v>2498</v>
      </c>
      <c r="F13" s="201">
        <v>131</v>
      </c>
      <c r="G13" s="200">
        <v>2751</v>
      </c>
      <c r="H13" s="202">
        <v>138</v>
      </c>
      <c r="I13" s="203">
        <v>3092</v>
      </c>
      <c r="J13" s="201">
        <v>146</v>
      </c>
      <c r="K13" s="200">
        <v>1040</v>
      </c>
      <c r="L13" s="201">
        <v>35</v>
      </c>
    </row>
    <row r="14" spans="1:23" x14ac:dyDescent="0.2">
      <c r="A14" s="125">
        <v>10</v>
      </c>
      <c r="B14" s="135" t="s">
        <v>10</v>
      </c>
      <c r="C14" s="200">
        <v>2218</v>
      </c>
      <c r="D14" s="201">
        <v>576</v>
      </c>
      <c r="E14" s="200">
        <v>2389</v>
      </c>
      <c r="F14" s="201">
        <v>613</v>
      </c>
      <c r="G14" s="200">
        <v>2561</v>
      </c>
      <c r="H14" s="202">
        <v>656</v>
      </c>
      <c r="I14" s="203">
        <v>2733</v>
      </c>
      <c r="J14" s="201">
        <v>681</v>
      </c>
      <c r="K14" s="200">
        <v>623</v>
      </c>
      <c r="L14" s="201">
        <v>146</v>
      </c>
    </row>
    <row r="15" spans="1:23" x14ac:dyDescent="0.2">
      <c r="A15" s="125">
        <v>11</v>
      </c>
      <c r="B15" s="135" t="s">
        <v>11</v>
      </c>
      <c r="C15" s="200">
        <v>191247</v>
      </c>
      <c r="D15" s="201">
        <v>6807</v>
      </c>
      <c r="E15" s="200">
        <v>205515</v>
      </c>
      <c r="F15" s="201">
        <v>7256</v>
      </c>
      <c r="G15" s="200">
        <v>218557</v>
      </c>
      <c r="H15" s="202">
        <v>7791</v>
      </c>
      <c r="I15" s="203">
        <v>236290</v>
      </c>
      <c r="J15" s="201">
        <v>8243</v>
      </c>
      <c r="K15" s="200">
        <v>58562</v>
      </c>
      <c r="L15" s="201">
        <v>1963</v>
      </c>
    </row>
    <row r="16" spans="1:23" ht="15" x14ac:dyDescent="0.2">
      <c r="A16" s="125">
        <v>12</v>
      </c>
      <c r="B16" s="135" t="s">
        <v>12</v>
      </c>
      <c r="C16" s="200">
        <v>7517</v>
      </c>
      <c r="D16" s="201">
        <v>565</v>
      </c>
      <c r="E16" s="200">
        <v>8071</v>
      </c>
      <c r="F16" s="201">
        <v>598</v>
      </c>
      <c r="G16" s="200">
        <v>8562</v>
      </c>
      <c r="H16" s="202">
        <v>640</v>
      </c>
      <c r="I16" s="203">
        <v>9286</v>
      </c>
      <c r="J16" s="201">
        <v>671</v>
      </c>
      <c r="K16" s="200">
        <v>2344</v>
      </c>
      <c r="L16" s="201">
        <v>139</v>
      </c>
      <c r="O16" s="379"/>
      <c r="P16" s="379"/>
      <c r="Q16" s="379"/>
      <c r="R16" s="379"/>
      <c r="S16" s="379"/>
      <c r="T16" s="379"/>
    </row>
    <row r="17" spans="1:12" x14ac:dyDescent="0.2">
      <c r="A17" s="125">
        <v>13</v>
      </c>
      <c r="B17" s="135" t="s">
        <v>13</v>
      </c>
      <c r="C17" s="200">
        <v>1458</v>
      </c>
      <c r="D17" s="201">
        <v>142</v>
      </c>
      <c r="E17" s="200">
        <v>1564</v>
      </c>
      <c r="F17" s="201">
        <v>150</v>
      </c>
      <c r="G17" s="200">
        <v>1642</v>
      </c>
      <c r="H17" s="202">
        <v>162</v>
      </c>
      <c r="I17" s="203">
        <v>1727</v>
      </c>
      <c r="J17" s="201">
        <v>177</v>
      </c>
      <c r="K17" s="200">
        <v>339</v>
      </c>
      <c r="L17" s="201">
        <v>48</v>
      </c>
    </row>
    <row r="18" spans="1:12" x14ac:dyDescent="0.2">
      <c r="A18" s="125">
        <v>14</v>
      </c>
      <c r="B18" s="135" t="s">
        <v>14</v>
      </c>
      <c r="C18" s="200">
        <v>4223</v>
      </c>
      <c r="D18" s="201">
        <v>440</v>
      </c>
      <c r="E18" s="200">
        <v>4512</v>
      </c>
      <c r="F18" s="201">
        <v>460</v>
      </c>
      <c r="G18" s="200">
        <v>4782</v>
      </c>
      <c r="H18" s="202">
        <v>498</v>
      </c>
      <c r="I18" s="203">
        <v>5143</v>
      </c>
      <c r="J18" s="201">
        <v>522</v>
      </c>
      <c r="K18" s="200">
        <v>1156</v>
      </c>
      <c r="L18" s="201">
        <v>112</v>
      </c>
    </row>
    <row r="19" spans="1:12" x14ac:dyDescent="0.2">
      <c r="A19" s="125">
        <v>15</v>
      </c>
      <c r="B19" s="135" t="s">
        <v>15</v>
      </c>
      <c r="C19" s="200">
        <v>10416</v>
      </c>
      <c r="D19" s="201">
        <v>821</v>
      </c>
      <c r="E19" s="200">
        <v>11248</v>
      </c>
      <c r="F19" s="201">
        <v>890</v>
      </c>
      <c r="G19" s="200">
        <v>11939</v>
      </c>
      <c r="H19" s="202">
        <v>962</v>
      </c>
      <c r="I19" s="203">
        <v>12828</v>
      </c>
      <c r="J19" s="201">
        <v>1021</v>
      </c>
      <c r="K19" s="200">
        <v>3047</v>
      </c>
      <c r="L19" s="201">
        <v>257</v>
      </c>
    </row>
    <row r="20" spans="1:12" x14ac:dyDescent="0.2">
      <c r="A20" s="125">
        <v>16</v>
      </c>
      <c r="B20" s="135" t="s">
        <v>16</v>
      </c>
      <c r="C20" s="200">
        <v>7055</v>
      </c>
      <c r="D20" s="201">
        <v>953</v>
      </c>
      <c r="E20" s="200">
        <v>7519</v>
      </c>
      <c r="F20" s="201">
        <v>1005</v>
      </c>
      <c r="G20" s="200">
        <v>7929</v>
      </c>
      <c r="H20" s="202">
        <v>1080</v>
      </c>
      <c r="I20" s="203">
        <v>8441</v>
      </c>
      <c r="J20" s="201">
        <v>1135</v>
      </c>
      <c r="K20" s="200">
        <v>1819</v>
      </c>
      <c r="L20" s="201">
        <v>240</v>
      </c>
    </row>
    <row r="21" spans="1:12" x14ac:dyDescent="0.2">
      <c r="A21" s="125">
        <v>17</v>
      </c>
      <c r="B21" s="135" t="s">
        <v>17</v>
      </c>
      <c r="C21" s="200">
        <v>5592</v>
      </c>
      <c r="D21" s="201">
        <v>914</v>
      </c>
      <c r="E21" s="200">
        <v>5968</v>
      </c>
      <c r="F21" s="201">
        <v>980</v>
      </c>
      <c r="G21" s="200">
        <v>6367</v>
      </c>
      <c r="H21" s="202">
        <v>1050</v>
      </c>
      <c r="I21" s="203">
        <v>6935</v>
      </c>
      <c r="J21" s="201">
        <v>1122</v>
      </c>
      <c r="K21" s="200">
        <v>1689</v>
      </c>
      <c r="L21" s="201">
        <v>269</v>
      </c>
    </row>
    <row r="22" spans="1:12" x14ac:dyDescent="0.2">
      <c r="A22" s="125">
        <v>18</v>
      </c>
      <c r="B22" s="135" t="s">
        <v>18</v>
      </c>
      <c r="C22" s="361" t="s">
        <v>58</v>
      </c>
      <c r="D22" s="201">
        <v>1827</v>
      </c>
      <c r="E22" s="361" t="s">
        <v>58</v>
      </c>
      <c r="F22" s="201">
        <v>1961</v>
      </c>
      <c r="G22" s="361" t="s">
        <v>58</v>
      </c>
      <c r="H22" s="202">
        <v>2098</v>
      </c>
      <c r="I22" s="362" t="s">
        <v>58</v>
      </c>
      <c r="J22" s="201">
        <v>2213</v>
      </c>
      <c r="K22" s="200">
        <v>0</v>
      </c>
      <c r="L22" s="201">
        <v>538</v>
      </c>
    </row>
    <row r="23" spans="1:12" x14ac:dyDescent="0.2">
      <c r="A23" s="125">
        <v>19</v>
      </c>
      <c r="B23" s="135" t="s">
        <v>19</v>
      </c>
      <c r="C23" s="200">
        <v>1222705</v>
      </c>
      <c r="D23" s="201">
        <v>37857</v>
      </c>
      <c r="E23" s="200">
        <v>1326546</v>
      </c>
      <c r="F23" s="201">
        <v>41114</v>
      </c>
      <c r="G23" s="200">
        <v>1427661</v>
      </c>
      <c r="H23" s="202">
        <v>44832</v>
      </c>
      <c r="I23" s="203">
        <v>1523606</v>
      </c>
      <c r="J23" s="201">
        <v>47223</v>
      </c>
      <c r="K23" s="200">
        <v>339944</v>
      </c>
      <c r="L23" s="201">
        <v>10383</v>
      </c>
    </row>
    <row r="24" spans="1:12" x14ac:dyDescent="0.2">
      <c r="A24" s="125">
        <v>20</v>
      </c>
      <c r="B24" s="135" t="s">
        <v>20</v>
      </c>
      <c r="C24" s="200">
        <v>90399</v>
      </c>
      <c r="D24" s="201">
        <v>375</v>
      </c>
      <c r="E24" s="200">
        <v>96678</v>
      </c>
      <c r="F24" s="201">
        <v>385</v>
      </c>
      <c r="G24" s="200">
        <v>102991</v>
      </c>
      <c r="H24" s="202">
        <v>399</v>
      </c>
      <c r="I24" s="203">
        <v>109567</v>
      </c>
      <c r="J24" s="201">
        <v>422</v>
      </c>
      <c r="K24" s="200">
        <v>22778</v>
      </c>
      <c r="L24" s="201">
        <v>55</v>
      </c>
    </row>
    <row r="25" spans="1:12" x14ac:dyDescent="0.2">
      <c r="A25" s="125">
        <v>21</v>
      </c>
      <c r="B25" s="135" t="s">
        <v>21</v>
      </c>
      <c r="C25" s="200">
        <v>1586546</v>
      </c>
      <c r="D25" s="201">
        <v>92036</v>
      </c>
      <c r="E25" s="200">
        <v>1642351</v>
      </c>
      <c r="F25" s="201">
        <v>96555</v>
      </c>
      <c r="G25" s="200">
        <v>1689340</v>
      </c>
      <c r="H25" s="202">
        <v>101787</v>
      </c>
      <c r="I25" s="203">
        <v>1743599</v>
      </c>
      <c r="J25" s="201">
        <v>105749</v>
      </c>
      <c r="K25" s="200">
        <v>201986</v>
      </c>
      <c r="L25" s="201">
        <v>17683</v>
      </c>
    </row>
    <row r="26" spans="1:12" x14ac:dyDescent="0.2">
      <c r="A26" s="125">
        <v>22</v>
      </c>
      <c r="B26" s="135" t="s">
        <v>22</v>
      </c>
      <c r="C26" s="200">
        <v>3740</v>
      </c>
      <c r="D26" s="201">
        <v>919</v>
      </c>
      <c r="E26" s="200">
        <v>3916</v>
      </c>
      <c r="F26" s="201">
        <v>947</v>
      </c>
      <c r="G26" s="200">
        <v>4071</v>
      </c>
      <c r="H26" s="202">
        <v>997</v>
      </c>
      <c r="I26" s="203">
        <v>4284</v>
      </c>
      <c r="J26" s="201">
        <v>1035</v>
      </c>
      <c r="K26" s="200">
        <v>702</v>
      </c>
      <c r="L26" s="201">
        <v>157</v>
      </c>
    </row>
    <row r="27" spans="1:12" x14ac:dyDescent="0.2">
      <c r="A27" s="125">
        <v>23</v>
      </c>
      <c r="B27" s="135" t="s">
        <v>23</v>
      </c>
      <c r="C27" s="200">
        <v>277561</v>
      </c>
      <c r="D27" s="201">
        <v>41022</v>
      </c>
      <c r="E27" s="200">
        <v>304413</v>
      </c>
      <c r="F27" s="201">
        <v>44140</v>
      </c>
      <c r="G27" s="200">
        <v>326640</v>
      </c>
      <c r="H27" s="202">
        <v>47491</v>
      </c>
      <c r="I27" s="203">
        <v>352605</v>
      </c>
      <c r="J27" s="201">
        <v>49951</v>
      </c>
      <c r="K27" s="200">
        <v>90331</v>
      </c>
      <c r="L27" s="201">
        <v>12326</v>
      </c>
    </row>
    <row r="28" spans="1:12" x14ac:dyDescent="0.2">
      <c r="A28" s="125">
        <v>24</v>
      </c>
      <c r="B28" s="135" t="s">
        <v>24</v>
      </c>
      <c r="C28" s="200">
        <v>85537</v>
      </c>
      <c r="D28" s="201">
        <v>2616</v>
      </c>
      <c r="E28" s="200">
        <v>90937</v>
      </c>
      <c r="F28" s="201">
        <v>2724</v>
      </c>
      <c r="G28" s="200">
        <v>95689</v>
      </c>
      <c r="H28" s="202">
        <v>3005</v>
      </c>
      <c r="I28" s="203">
        <v>102304</v>
      </c>
      <c r="J28" s="201">
        <v>3205</v>
      </c>
      <c r="K28" s="200">
        <v>23204</v>
      </c>
      <c r="L28" s="201">
        <v>898</v>
      </c>
    </row>
    <row r="29" spans="1:12" x14ac:dyDescent="0.2">
      <c r="A29" s="125">
        <v>25</v>
      </c>
      <c r="B29" s="135" t="s">
        <v>25</v>
      </c>
      <c r="C29" s="200">
        <v>15773</v>
      </c>
      <c r="D29" s="201">
        <v>1740</v>
      </c>
      <c r="E29" s="200">
        <v>16946</v>
      </c>
      <c r="F29" s="201">
        <v>1843</v>
      </c>
      <c r="G29" s="200">
        <v>18060</v>
      </c>
      <c r="H29" s="202">
        <v>2001</v>
      </c>
      <c r="I29" s="203">
        <v>19525</v>
      </c>
      <c r="J29" s="201">
        <v>2126</v>
      </c>
      <c r="K29" s="203">
        <v>4819</v>
      </c>
      <c r="L29" s="201">
        <v>512</v>
      </c>
    </row>
    <row r="30" spans="1:12" x14ac:dyDescent="0.2">
      <c r="A30" s="125"/>
      <c r="B30" s="138" t="s">
        <v>59</v>
      </c>
      <c r="C30" s="204">
        <f t="shared" ref="C30:H30" si="0">SUM(C5:C29)</f>
        <v>4433214</v>
      </c>
      <c r="D30" s="205">
        <f t="shared" si="0"/>
        <v>256537</v>
      </c>
      <c r="E30" s="204">
        <f t="shared" si="0"/>
        <v>4705546</v>
      </c>
      <c r="F30" s="205">
        <f t="shared" si="0"/>
        <v>272064</v>
      </c>
      <c r="G30" s="205">
        <f t="shared" si="0"/>
        <v>4954665</v>
      </c>
      <c r="H30" s="206">
        <f t="shared" si="0"/>
        <v>289722</v>
      </c>
      <c r="I30" s="207">
        <f>SUM(I5:I29)</f>
        <v>5232705</v>
      </c>
      <c r="J30" s="208">
        <f>SUM(J5:J29)</f>
        <v>302826</v>
      </c>
      <c r="K30" s="207">
        <f>SUM(K5:K29)</f>
        <v>975589</v>
      </c>
      <c r="L30" s="208">
        <f>SUM(L5:L29)</f>
        <v>59568</v>
      </c>
    </row>
    <row r="31" spans="1:12" ht="25.5" x14ac:dyDescent="0.2">
      <c r="A31" s="125">
        <v>26</v>
      </c>
      <c r="B31" s="135" t="s">
        <v>171</v>
      </c>
      <c r="C31" s="209">
        <v>51333</v>
      </c>
      <c r="D31" s="112">
        <v>3358</v>
      </c>
      <c r="E31" s="209">
        <v>56517</v>
      </c>
      <c r="F31" s="112">
        <v>3710</v>
      </c>
      <c r="G31" s="209">
        <v>61280</v>
      </c>
      <c r="H31" s="111">
        <v>4129</v>
      </c>
      <c r="I31" s="110">
        <v>67472</v>
      </c>
      <c r="J31" s="112">
        <v>4484</v>
      </c>
      <c r="K31" s="110">
        <v>21074</v>
      </c>
      <c r="L31" s="112">
        <v>1513</v>
      </c>
    </row>
    <row r="32" spans="1:12" x14ac:dyDescent="0.2">
      <c r="A32" s="125">
        <v>27</v>
      </c>
      <c r="B32" s="135" t="s">
        <v>27</v>
      </c>
      <c r="C32" s="200">
        <v>35088</v>
      </c>
      <c r="D32" s="201">
        <v>371</v>
      </c>
      <c r="E32" s="200">
        <v>38293</v>
      </c>
      <c r="F32" s="201">
        <v>403</v>
      </c>
      <c r="G32" s="200">
        <v>41407</v>
      </c>
      <c r="H32" s="202">
        <v>446</v>
      </c>
      <c r="I32" s="203">
        <v>45566</v>
      </c>
      <c r="J32" s="201">
        <v>481</v>
      </c>
      <c r="K32" s="200">
        <v>15788</v>
      </c>
      <c r="L32" s="201">
        <v>136</v>
      </c>
    </row>
    <row r="33" spans="1:12" x14ac:dyDescent="0.2">
      <c r="A33" s="125">
        <v>28</v>
      </c>
      <c r="B33" s="135" t="s">
        <v>28</v>
      </c>
      <c r="C33" s="200">
        <v>10911</v>
      </c>
      <c r="D33" s="201">
        <v>1721</v>
      </c>
      <c r="E33" s="200">
        <v>11829</v>
      </c>
      <c r="F33" s="201">
        <v>1839</v>
      </c>
      <c r="G33" s="200">
        <v>12782</v>
      </c>
      <c r="H33" s="202">
        <v>1972</v>
      </c>
      <c r="I33" s="203">
        <v>13774</v>
      </c>
      <c r="J33" s="201">
        <v>2096</v>
      </c>
      <c r="K33" s="200">
        <v>3701</v>
      </c>
      <c r="L33" s="201">
        <v>478</v>
      </c>
    </row>
    <row r="34" spans="1:12" x14ac:dyDescent="0.2">
      <c r="A34" s="125">
        <v>29</v>
      </c>
      <c r="B34" s="135" t="s">
        <v>29</v>
      </c>
      <c r="C34" s="200">
        <v>339512</v>
      </c>
      <c r="D34" s="201">
        <v>2115</v>
      </c>
      <c r="E34" s="200">
        <v>370023</v>
      </c>
      <c r="F34" s="201">
        <v>2372</v>
      </c>
      <c r="G34" s="200">
        <v>398929</v>
      </c>
      <c r="H34" s="202">
        <v>2600</v>
      </c>
      <c r="I34" s="203">
        <v>437419</v>
      </c>
      <c r="J34" s="201">
        <v>2847</v>
      </c>
      <c r="K34" s="200">
        <v>125939</v>
      </c>
      <c r="L34" s="201">
        <v>947</v>
      </c>
    </row>
    <row r="35" spans="1:12" x14ac:dyDescent="0.2">
      <c r="A35" s="125">
        <v>30</v>
      </c>
      <c r="B35" s="135" t="s">
        <v>30</v>
      </c>
      <c r="C35" s="200">
        <v>27320</v>
      </c>
      <c r="D35" s="201">
        <v>1401</v>
      </c>
      <c r="E35" s="200">
        <v>29583</v>
      </c>
      <c r="F35" s="201">
        <v>1527</v>
      </c>
      <c r="G35" s="200">
        <v>31661</v>
      </c>
      <c r="H35" s="202">
        <v>1643</v>
      </c>
      <c r="I35" s="203">
        <v>34298</v>
      </c>
      <c r="J35" s="201">
        <v>1759</v>
      </c>
      <c r="K35" s="200">
        <v>9275</v>
      </c>
      <c r="L35" s="201">
        <v>485</v>
      </c>
    </row>
    <row r="36" spans="1:12" x14ac:dyDescent="0.2">
      <c r="A36" s="125">
        <v>31</v>
      </c>
      <c r="B36" s="135" t="s">
        <v>31</v>
      </c>
      <c r="C36" s="200">
        <v>58853</v>
      </c>
      <c r="D36" s="201">
        <v>1624</v>
      </c>
      <c r="E36" s="200">
        <v>63934</v>
      </c>
      <c r="F36" s="201">
        <v>1755</v>
      </c>
      <c r="G36" s="200">
        <v>69321</v>
      </c>
      <c r="H36" s="202">
        <v>1881</v>
      </c>
      <c r="I36" s="203">
        <v>76385</v>
      </c>
      <c r="J36" s="201">
        <v>1993</v>
      </c>
      <c r="K36" s="200">
        <v>26830</v>
      </c>
      <c r="L36" s="201">
        <v>498</v>
      </c>
    </row>
    <row r="37" spans="1:12" x14ac:dyDescent="0.2">
      <c r="A37" s="125">
        <v>32</v>
      </c>
      <c r="B37" s="135" t="s">
        <v>32</v>
      </c>
      <c r="C37" s="200">
        <v>5252</v>
      </c>
      <c r="D37" s="201">
        <v>495</v>
      </c>
      <c r="E37" s="200">
        <v>5744</v>
      </c>
      <c r="F37" s="201">
        <v>529</v>
      </c>
      <c r="G37" s="200">
        <v>6223</v>
      </c>
      <c r="H37" s="202">
        <v>578</v>
      </c>
      <c r="I37" s="203">
        <v>6922</v>
      </c>
      <c r="J37" s="201">
        <v>614</v>
      </c>
      <c r="K37" s="200">
        <v>2164</v>
      </c>
      <c r="L37" s="201">
        <v>173</v>
      </c>
    </row>
    <row r="38" spans="1:12" x14ac:dyDescent="0.2">
      <c r="A38" s="125">
        <v>33</v>
      </c>
      <c r="B38" s="135" t="s">
        <v>33</v>
      </c>
      <c r="C38" s="200">
        <v>1667</v>
      </c>
      <c r="D38" s="201">
        <v>96</v>
      </c>
      <c r="E38" s="200">
        <v>1790</v>
      </c>
      <c r="F38" s="201">
        <v>106</v>
      </c>
      <c r="G38" s="200">
        <v>1902</v>
      </c>
      <c r="H38" s="202">
        <v>116</v>
      </c>
      <c r="I38" s="203">
        <v>2030</v>
      </c>
      <c r="J38" s="201">
        <v>119</v>
      </c>
      <c r="K38" s="200">
        <v>451</v>
      </c>
      <c r="L38" s="201">
        <v>29</v>
      </c>
    </row>
    <row r="39" spans="1:12" x14ac:dyDescent="0.2">
      <c r="A39" s="125">
        <v>34</v>
      </c>
      <c r="B39" s="135" t="s">
        <v>34</v>
      </c>
      <c r="C39" s="200">
        <v>465963</v>
      </c>
      <c r="D39" s="201">
        <v>66654</v>
      </c>
      <c r="E39" s="200">
        <v>501015</v>
      </c>
      <c r="F39" s="201">
        <v>72296</v>
      </c>
      <c r="G39" s="200">
        <v>528450</v>
      </c>
      <c r="H39" s="202">
        <v>78682</v>
      </c>
      <c r="I39" s="203">
        <v>563644</v>
      </c>
      <c r="J39" s="201">
        <v>83954</v>
      </c>
      <c r="K39" s="200">
        <v>129878</v>
      </c>
      <c r="L39" s="201">
        <v>22286</v>
      </c>
    </row>
    <row r="40" spans="1:12" ht="14.25" customHeight="1" x14ac:dyDescent="0.2">
      <c r="A40" s="125">
        <v>35</v>
      </c>
      <c r="B40" s="135" t="s">
        <v>35</v>
      </c>
      <c r="C40" s="209">
        <v>11815</v>
      </c>
      <c r="D40" s="112">
        <v>718</v>
      </c>
      <c r="E40" s="209">
        <v>12941</v>
      </c>
      <c r="F40" s="112">
        <v>787</v>
      </c>
      <c r="G40" s="209">
        <v>14085</v>
      </c>
      <c r="H40" s="111">
        <v>867</v>
      </c>
      <c r="I40" s="110">
        <v>15442</v>
      </c>
      <c r="J40" s="112">
        <v>930</v>
      </c>
      <c r="K40" s="209">
        <v>4583</v>
      </c>
      <c r="L40" s="112">
        <v>265</v>
      </c>
    </row>
    <row r="41" spans="1:12" x14ac:dyDescent="0.2">
      <c r="A41" s="125">
        <v>36</v>
      </c>
      <c r="B41" s="135" t="s">
        <v>36</v>
      </c>
      <c r="C41" s="200">
        <v>109014</v>
      </c>
      <c r="D41" s="201">
        <v>300</v>
      </c>
      <c r="E41" s="200">
        <v>120683</v>
      </c>
      <c r="F41" s="201">
        <v>335</v>
      </c>
      <c r="G41" s="200">
        <v>131651</v>
      </c>
      <c r="H41" s="202">
        <v>382</v>
      </c>
      <c r="I41" s="203">
        <v>146825</v>
      </c>
      <c r="J41" s="201">
        <v>427</v>
      </c>
      <c r="K41" s="200">
        <v>48439</v>
      </c>
      <c r="L41" s="201">
        <v>158</v>
      </c>
    </row>
    <row r="42" spans="1:12" ht="25.5" x14ac:dyDescent="0.2">
      <c r="A42" s="125">
        <v>37</v>
      </c>
      <c r="B42" s="135" t="s">
        <v>37</v>
      </c>
      <c r="C42" s="209">
        <v>35219</v>
      </c>
      <c r="D42" s="112">
        <v>1730</v>
      </c>
      <c r="E42" s="209">
        <v>39196</v>
      </c>
      <c r="F42" s="112">
        <v>1898</v>
      </c>
      <c r="G42" s="209">
        <v>43305</v>
      </c>
      <c r="H42" s="111">
        <v>2109</v>
      </c>
      <c r="I42" s="110">
        <v>49783</v>
      </c>
      <c r="J42" s="112">
        <v>2280</v>
      </c>
      <c r="K42" s="209">
        <v>18156</v>
      </c>
      <c r="L42" s="112">
        <v>726</v>
      </c>
    </row>
    <row r="43" spans="1:12" ht="25.5" x14ac:dyDescent="0.2">
      <c r="A43" s="125">
        <v>38</v>
      </c>
      <c r="B43" s="135" t="s">
        <v>38</v>
      </c>
      <c r="C43" s="209">
        <v>88329</v>
      </c>
      <c r="D43" s="112">
        <v>2391</v>
      </c>
      <c r="E43" s="209">
        <v>94685</v>
      </c>
      <c r="F43" s="112">
        <v>2592</v>
      </c>
      <c r="G43" s="209">
        <v>100473</v>
      </c>
      <c r="H43" s="111">
        <v>2818</v>
      </c>
      <c r="I43" s="110">
        <v>106449</v>
      </c>
      <c r="J43" s="112">
        <v>2981</v>
      </c>
      <c r="K43" s="209">
        <v>23248</v>
      </c>
      <c r="L43" s="112">
        <v>730</v>
      </c>
    </row>
    <row r="44" spans="1:12" x14ac:dyDescent="0.2">
      <c r="A44" s="125">
        <v>39</v>
      </c>
      <c r="B44" s="135" t="s">
        <v>39</v>
      </c>
      <c r="C44" s="200">
        <v>82325</v>
      </c>
      <c r="D44" s="201">
        <v>9698</v>
      </c>
      <c r="E44" s="200">
        <v>90071</v>
      </c>
      <c r="F44" s="201">
        <v>10767</v>
      </c>
      <c r="G44" s="200">
        <v>96606</v>
      </c>
      <c r="H44" s="202">
        <v>11594</v>
      </c>
      <c r="I44" s="203">
        <v>105568</v>
      </c>
      <c r="J44" s="201">
        <v>12644</v>
      </c>
      <c r="K44" s="200">
        <v>27502</v>
      </c>
      <c r="L44" s="201">
        <v>3536</v>
      </c>
    </row>
    <row r="45" spans="1:12" x14ac:dyDescent="0.2">
      <c r="A45" s="125">
        <v>40</v>
      </c>
      <c r="B45" s="135" t="s">
        <v>40</v>
      </c>
      <c r="C45" s="200">
        <v>7123</v>
      </c>
      <c r="D45" s="201">
        <v>550</v>
      </c>
      <c r="E45" s="200">
        <v>7841</v>
      </c>
      <c r="F45" s="201">
        <v>604</v>
      </c>
      <c r="G45" s="200">
        <v>8493</v>
      </c>
      <c r="H45" s="202">
        <v>671</v>
      </c>
      <c r="I45" s="203">
        <v>9337</v>
      </c>
      <c r="J45" s="201">
        <v>744</v>
      </c>
      <c r="K45" s="200">
        <v>2901</v>
      </c>
      <c r="L45" s="201">
        <v>263</v>
      </c>
    </row>
    <row r="46" spans="1:12" ht="25.5" x14ac:dyDescent="0.2">
      <c r="A46" s="125"/>
      <c r="B46" s="138" t="s">
        <v>61</v>
      </c>
      <c r="C46" s="204">
        <f t="shared" ref="C46:H46" si="1">SUM(C31:C45)</f>
        <v>1329724</v>
      </c>
      <c r="D46" s="208">
        <f t="shared" si="1"/>
        <v>93222</v>
      </c>
      <c r="E46" s="204">
        <f t="shared" si="1"/>
        <v>1444145</v>
      </c>
      <c r="F46" s="208">
        <f t="shared" si="1"/>
        <v>101520</v>
      </c>
      <c r="G46" s="208">
        <f t="shared" si="1"/>
        <v>1546568</v>
      </c>
      <c r="H46" s="210">
        <f t="shared" si="1"/>
        <v>110488</v>
      </c>
      <c r="I46" s="207">
        <f>SUM(I31:I45)</f>
        <v>1680914</v>
      </c>
      <c r="J46" s="208">
        <f>SUM(J31:J45)</f>
        <v>118353</v>
      </c>
      <c r="K46" s="207">
        <f>SUM(K31:K45)</f>
        <v>459929</v>
      </c>
      <c r="L46" s="208">
        <f>SUM(L31:L45)</f>
        <v>32223</v>
      </c>
    </row>
    <row r="47" spans="1:12" ht="25.5" x14ac:dyDescent="0.2">
      <c r="A47" s="125"/>
      <c r="B47" s="211" t="s">
        <v>60</v>
      </c>
      <c r="C47" s="204">
        <f t="shared" ref="C47:H47" si="2">+C46+C30</f>
        <v>5762938</v>
      </c>
      <c r="D47" s="208">
        <f t="shared" si="2"/>
        <v>349759</v>
      </c>
      <c r="E47" s="204">
        <f t="shared" si="2"/>
        <v>6149691</v>
      </c>
      <c r="F47" s="208">
        <f t="shared" si="2"/>
        <v>373584</v>
      </c>
      <c r="G47" s="208">
        <f t="shared" si="2"/>
        <v>6501233</v>
      </c>
      <c r="H47" s="210">
        <f t="shared" si="2"/>
        <v>400210</v>
      </c>
      <c r="I47" s="207">
        <f>+I46+I30</f>
        <v>6913619</v>
      </c>
      <c r="J47" s="208">
        <f>+J46+J30</f>
        <v>421179</v>
      </c>
      <c r="K47" s="207">
        <f>+K46+K30</f>
        <v>1435518</v>
      </c>
      <c r="L47" s="208">
        <f>+L46+L30</f>
        <v>91791</v>
      </c>
    </row>
    <row r="48" spans="1:12" ht="25.5" x14ac:dyDescent="0.2">
      <c r="A48" s="125">
        <v>41</v>
      </c>
      <c r="B48" s="135" t="s">
        <v>41</v>
      </c>
      <c r="C48" s="209">
        <v>70818</v>
      </c>
      <c r="D48" s="112">
        <v>2370</v>
      </c>
      <c r="E48" s="209">
        <v>85097</v>
      </c>
      <c r="F48" s="112">
        <v>2681</v>
      </c>
      <c r="G48" s="209">
        <v>96669</v>
      </c>
      <c r="H48" s="111">
        <v>3001</v>
      </c>
      <c r="I48" s="110">
        <v>113081</v>
      </c>
      <c r="J48" s="112">
        <v>3325</v>
      </c>
      <c r="K48" s="209">
        <v>54698</v>
      </c>
      <c r="L48" s="112">
        <v>1222</v>
      </c>
    </row>
    <row r="49" spans="1:12" ht="25.5" x14ac:dyDescent="0.2">
      <c r="A49" s="125">
        <v>42</v>
      </c>
      <c r="B49" s="135" t="s">
        <v>42</v>
      </c>
      <c r="C49" s="209">
        <v>1341</v>
      </c>
      <c r="D49" s="112">
        <v>156</v>
      </c>
      <c r="E49" s="209">
        <v>1521</v>
      </c>
      <c r="F49" s="112">
        <v>174</v>
      </c>
      <c r="G49" s="209">
        <v>1704</v>
      </c>
      <c r="H49" s="111">
        <v>203</v>
      </c>
      <c r="I49" s="110">
        <v>1934</v>
      </c>
      <c r="J49" s="112">
        <v>225</v>
      </c>
      <c r="K49" s="209">
        <v>780</v>
      </c>
      <c r="L49" s="112">
        <v>87</v>
      </c>
    </row>
    <row r="50" spans="1:12" ht="25.5" x14ac:dyDescent="0.2">
      <c r="A50" s="125">
        <v>43</v>
      </c>
      <c r="B50" s="135" t="s">
        <v>170</v>
      </c>
      <c r="C50" s="209">
        <v>1824</v>
      </c>
      <c r="D50" s="112">
        <v>267</v>
      </c>
      <c r="E50" s="209">
        <v>2095</v>
      </c>
      <c r="F50" s="112">
        <v>310</v>
      </c>
      <c r="G50" s="209">
        <v>2328</v>
      </c>
      <c r="H50" s="111">
        <v>364</v>
      </c>
      <c r="I50" s="110">
        <v>2647</v>
      </c>
      <c r="J50" s="112">
        <v>401</v>
      </c>
      <c r="K50" s="209">
        <v>1054</v>
      </c>
      <c r="L50" s="112">
        <v>171</v>
      </c>
    </row>
    <row r="51" spans="1:12" x14ac:dyDescent="0.2">
      <c r="A51" s="125">
        <v>44</v>
      </c>
      <c r="B51" s="135" t="s">
        <v>173</v>
      </c>
      <c r="C51" s="200">
        <v>5483</v>
      </c>
      <c r="D51" s="201">
        <v>2094</v>
      </c>
      <c r="E51" s="200">
        <v>6237</v>
      </c>
      <c r="F51" s="201">
        <v>2390</v>
      </c>
      <c r="G51" s="200">
        <v>6845</v>
      </c>
      <c r="H51" s="202">
        <v>2742</v>
      </c>
      <c r="I51" s="203">
        <v>7722</v>
      </c>
      <c r="J51" s="201">
        <v>3041</v>
      </c>
      <c r="K51" s="200">
        <v>2862</v>
      </c>
      <c r="L51" s="201">
        <v>1246</v>
      </c>
    </row>
    <row r="52" spans="1:12" x14ac:dyDescent="0.2">
      <c r="A52" s="125">
        <v>45</v>
      </c>
      <c r="B52" s="135" t="s">
        <v>43</v>
      </c>
      <c r="C52" s="200">
        <v>1770</v>
      </c>
      <c r="D52" s="201">
        <v>265</v>
      </c>
      <c r="E52" s="200">
        <v>1945</v>
      </c>
      <c r="F52" s="201">
        <v>279</v>
      </c>
      <c r="G52" s="200">
        <v>2145</v>
      </c>
      <c r="H52" s="202">
        <v>308</v>
      </c>
      <c r="I52" s="203">
        <v>2390</v>
      </c>
      <c r="J52" s="201">
        <v>333</v>
      </c>
      <c r="K52" s="200">
        <v>797</v>
      </c>
      <c r="L52" s="201">
        <v>99</v>
      </c>
    </row>
    <row r="53" spans="1:12" x14ac:dyDescent="0.2">
      <c r="A53" s="125">
        <v>46</v>
      </c>
      <c r="B53" s="135" t="s">
        <v>44</v>
      </c>
      <c r="C53" s="200">
        <v>914395</v>
      </c>
      <c r="D53" s="201">
        <v>19488</v>
      </c>
      <c r="E53" s="200">
        <v>1043912</v>
      </c>
      <c r="F53" s="201">
        <v>22330</v>
      </c>
      <c r="G53" s="200">
        <v>1157577</v>
      </c>
      <c r="H53" s="202">
        <v>25675</v>
      </c>
      <c r="I53" s="203">
        <v>1305639</v>
      </c>
      <c r="J53" s="201">
        <v>28587</v>
      </c>
      <c r="K53" s="200">
        <v>511859</v>
      </c>
      <c r="L53" s="201">
        <v>12128</v>
      </c>
    </row>
    <row r="54" spans="1:12" x14ac:dyDescent="0.2">
      <c r="A54" s="125">
        <v>47</v>
      </c>
      <c r="B54" s="135" t="s">
        <v>45</v>
      </c>
      <c r="C54" s="200">
        <v>41089</v>
      </c>
      <c r="D54" s="201">
        <v>1327</v>
      </c>
      <c r="E54" s="200">
        <v>47745</v>
      </c>
      <c r="F54" s="201">
        <v>1508</v>
      </c>
      <c r="G54" s="200">
        <v>55616</v>
      </c>
      <c r="H54" s="202">
        <v>1735</v>
      </c>
      <c r="I54" s="203">
        <v>65700</v>
      </c>
      <c r="J54" s="201">
        <v>1917</v>
      </c>
      <c r="K54" s="200">
        <v>31477</v>
      </c>
      <c r="L54" s="201">
        <v>779</v>
      </c>
    </row>
    <row r="55" spans="1:12" x14ac:dyDescent="0.2">
      <c r="A55" s="125">
        <v>48</v>
      </c>
      <c r="B55" s="135" t="s">
        <v>46</v>
      </c>
      <c r="C55" s="200">
        <v>2472</v>
      </c>
      <c r="D55" s="201">
        <v>174</v>
      </c>
      <c r="E55" s="200">
        <v>2824</v>
      </c>
      <c r="F55" s="201">
        <v>188</v>
      </c>
      <c r="G55" s="200">
        <v>3154</v>
      </c>
      <c r="H55" s="202">
        <v>210</v>
      </c>
      <c r="I55" s="203">
        <v>3680</v>
      </c>
      <c r="J55" s="201">
        <v>234</v>
      </c>
      <c r="K55" s="200">
        <v>1610</v>
      </c>
      <c r="L55" s="201">
        <v>90</v>
      </c>
    </row>
    <row r="56" spans="1:12" ht="25.5" x14ac:dyDescent="0.2">
      <c r="A56" s="125">
        <v>49</v>
      </c>
      <c r="B56" s="135" t="s">
        <v>47</v>
      </c>
      <c r="C56" s="209">
        <v>13765</v>
      </c>
      <c r="D56" s="112">
        <v>196</v>
      </c>
      <c r="E56" s="209">
        <v>16369</v>
      </c>
      <c r="F56" s="112">
        <v>223</v>
      </c>
      <c r="G56" s="209">
        <v>18894</v>
      </c>
      <c r="H56" s="111">
        <v>263</v>
      </c>
      <c r="I56" s="110">
        <v>22760</v>
      </c>
      <c r="J56" s="112">
        <v>297</v>
      </c>
      <c r="K56" s="209">
        <v>11877</v>
      </c>
      <c r="L56" s="112">
        <v>135</v>
      </c>
    </row>
    <row r="57" spans="1:12" x14ac:dyDescent="0.2">
      <c r="A57" s="125">
        <v>50</v>
      </c>
      <c r="B57" s="135" t="s">
        <v>48</v>
      </c>
      <c r="C57" s="200">
        <v>26938</v>
      </c>
      <c r="D57" s="201">
        <v>110</v>
      </c>
      <c r="E57" s="200">
        <v>31221</v>
      </c>
      <c r="F57" s="201">
        <v>136</v>
      </c>
      <c r="G57" s="200">
        <v>35212</v>
      </c>
      <c r="H57" s="202">
        <v>151</v>
      </c>
      <c r="I57" s="203">
        <v>42232</v>
      </c>
      <c r="J57" s="201">
        <v>168</v>
      </c>
      <c r="K57" s="200">
        <v>18975</v>
      </c>
      <c r="L57" s="201">
        <v>73</v>
      </c>
    </row>
    <row r="58" spans="1:12" x14ac:dyDescent="0.2">
      <c r="A58" s="125">
        <v>51</v>
      </c>
      <c r="B58" s="135" t="s">
        <v>172</v>
      </c>
      <c r="C58" s="200">
        <v>376</v>
      </c>
      <c r="D58" s="201">
        <v>49</v>
      </c>
      <c r="E58" s="200">
        <v>381</v>
      </c>
      <c r="F58" s="201">
        <v>54</v>
      </c>
      <c r="G58" s="200">
        <v>385</v>
      </c>
      <c r="H58" s="202">
        <v>56</v>
      </c>
      <c r="I58" s="203">
        <v>396</v>
      </c>
      <c r="J58" s="201">
        <v>57</v>
      </c>
      <c r="K58" s="200">
        <v>29</v>
      </c>
      <c r="L58" s="201">
        <v>12</v>
      </c>
    </row>
    <row r="59" spans="1:12" x14ac:dyDescent="0.2">
      <c r="A59" s="125">
        <v>52</v>
      </c>
      <c r="B59" s="135" t="s">
        <v>49</v>
      </c>
      <c r="C59" s="200">
        <v>19141</v>
      </c>
      <c r="D59" s="201">
        <v>2752</v>
      </c>
      <c r="E59" s="200">
        <v>20688</v>
      </c>
      <c r="F59" s="201">
        <v>2995</v>
      </c>
      <c r="G59" s="200">
        <v>21948</v>
      </c>
      <c r="H59" s="202">
        <v>3264</v>
      </c>
      <c r="I59" s="203">
        <v>23370</v>
      </c>
      <c r="J59" s="201">
        <v>3452</v>
      </c>
      <c r="K59" s="200">
        <v>5318</v>
      </c>
      <c r="L59" s="201">
        <v>988</v>
      </c>
    </row>
    <row r="60" spans="1:12" ht="25.5" x14ac:dyDescent="0.2">
      <c r="A60" s="125">
        <v>53</v>
      </c>
      <c r="B60" s="135" t="s">
        <v>50</v>
      </c>
      <c r="C60" s="209">
        <v>3616</v>
      </c>
      <c r="D60" s="112">
        <v>203</v>
      </c>
      <c r="E60" s="209">
        <v>4105</v>
      </c>
      <c r="F60" s="112">
        <v>244</v>
      </c>
      <c r="G60" s="209">
        <v>4679</v>
      </c>
      <c r="H60" s="111">
        <v>284</v>
      </c>
      <c r="I60" s="110">
        <v>5314</v>
      </c>
      <c r="J60" s="112">
        <v>311</v>
      </c>
      <c r="K60" s="209">
        <v>2027</v>
      </c>
      <c r="L60" s="112">
        <v>122</v>
      </c>
    </row>
    <row r="61" spans="1:12" x14ac:dyDescent="0.2">
      <c r="A61" s="125">
        <v>54</v>
      </c>
      <c r="B61" s="135" t="s">
        <v>51</v>
      </c>
      <c r="C61" s="200">
        <v>109060</v>
      </c>
      <c r="D61" s="201">
        <v>268</v>
      </c>
      <c r="E61" s="200">
        <v>125823</v>
      </c>
      <c r="F61" s="201">
        <v>307</v>
      </c>
      <c r="G61" s="200">
        <v>142076</v>
      </c>
      <c r="H61" s="202">
        <v>360</v>
      </c>
      <c r="I61" s="203">
        <v>163164</v>
      </c>
      <c r="J61" s="201">
        <v>406</v>
      </c>
      <c r="K61" s="200">
        <v>70369</v>
      </c>
      <c r="L61" s="201">
        <v>196</v>
      </c>
    </row>
    <row r="62" spans="1:12" x14ac:dyDescent="0.2">
      <c r="A62" s="125">
        <v>55</v>
      </c>
      <c r="B62" s="135" t="s">
        <v>52</v>
      </c>
      <c r="C62" s="200">
        <v>1454</v>
      </c>
      <c r="D62" s="201">
        <v>74</v>
      </c>
      <c r="E62" s="200">
        <v>1631</v>
      </c>
      <c r="F62" s="201">
        <v>81</v>
      </c>
      <c r="G62" s="200">
        <v>1837</v>
      </c>
      <c r="H62" s="202">
        <v>90</v>
      </c>
      <c r="I62" s="203">
        <v>2101</v>
      </c>
      <c r="J62" s="201">
        <v>99</v>
      </c>
      <c r="K62" s="200">
        <v>826</v>
      </c>
      <c r="L62" s="201">
        <v>33</v>
      </c>
    </row>
    <row r="63" spans="1:12" ht="25.5" x14ac:dyDescent="0.2">
      <c r="A63" s="125">
        <v>56</v>
      </c>
      <c r="B63" s="212" t="s">
        <v>53</v>
      </c>
      <c r="C63" s="209">
        <v>34261</v>
      </c>
      <c r="D63" s="112">
        <v>2433</v>
      </c>
      <c r="E63" s="209">
        <v>40263</v>
      </c>
      <c r="F63" s="112">
        <v>2787</v>
      </c>
      <c r="G63" s="209">
        <v>46400</v>
      </c>
      <c r="H63" s="111">
        <v>3152</v>
      </c>
      <c r="I63" s="110">
        <v>55112</v>
      </c>
      <c r="J63" s="112">
        <v>3474</v>
      </c>
      <c r="K63" s="209">
        <v>25238</v>
      </c>
      <c r="L63" s="112">
        <v>1337</v>
      </c>
    </row>
    <row r="64" spans="1:12" ht="17.25" customHeight="1" thickBot="1" x14ac:dyDescent="0.25">
      <c r="A64" s="213"/>
      <c r="B64" s="214" t="s">
        <v>160</v>
      </c>
      <c r="C64" s="215"/>
      <c r="D64" s="216">
        <v>6</v>
      </c>
      <c r="E64" s="215"/>
      <c r="F64" s="216"/>
      <c r="G64" s="215"/>
      <c r="H64" s="217">
        <v>7</v>
      </c>
      <c r="I64" s="218"/>
      <c r="J64" s="216">
        <v>7</v>
      </c>
      <c r="K64" s="218"/>
      <c r="L64" s="216"/>
    </row>
    <row r="65" spans="1:15" ht="26.25" thickBot="1" x14ac:dyDescent="0.25">
      <c r="A65" s="166"/>
      <c r="B65" s="219" t="s">
        <v>63</v>
      </c>
      <c r="C65" s="220">
        <f t="shared" ref="C65:H65" si="3">SUM(C48:C63)</f>
        <v>1247803</v>
      </c>
      <c r="D65" s="221">
        <f t="shared" si="3"/>
        <v>32226</v>
      </c>
      <c r="E65" s="220">
        <f t="shared" si="3"/>
        <v>1431857</v>
      </c>
      <c r="F65" s="221">
        <f t="shared" si="3"/>
        <v>36687</v>
      </c>
      <c r="G65" s="221">
        <f t="shared" si="3"/>
        <v>1597469</v>
      </c>
      <c r="H65" s="222">
        <f t="shared" si="3"/>
        <v>41858</v>
      </c>
      <c r="I65" s="223">
        <f>SUM(I48:I63)</f>
        <v>1817242</v>
      </c>
      <c r="J65" s="221">
        <f>SUM(J48:J64)</f>
        <v>46334</v>
      </c>
      <c r="K65" s="223">
        <f>SUM(K48:K63)</f>
        <v>739796</v>
      </c>
      <c r="L65" s="221">
        <f>SUM(L48:L64)</f>
        <v>18718</v>
      </c>
    </row>
    <row r="66" spans="1:15" ht="13.5" thickBot="1" x14ac:dyDescent="0.25">
      <c r="A66" s="224"/>
      <c r="B66" s="147" t="s">
        <v>62</v>
      </c>
      <c r="C66" s="225">
        <f>C65+C46+C30</f>
        <v>7010741</v>
      </c>
      <c r="D66" s="226">
        <f>D65+D46+D30+D64</f>
        <v>381991</v>
      </c>
      <c r="E66" s="225">
        <f>E65+E46+E30</f>
        <v>7581548</v>
      </c>
      <c r="F66" s="226">
        <f t="shared" ref="F66:L66" si="4">F65+F46+F30+F64</f>
        <v>410271</v>
      </c>
      <c r="G66" s="226">
        <f t="shared" si="4"/>
        <v>8098702</v>
      </c>
      <c r="H66" s="227">
        <f t="shared" si="4"/>
        <v>442075</v>
      </c>
      <c r="I66" s="228">
        <f t="shared" si="4"/>
        <v>8730861</v>
      </c>
      <c r="J66" s="226">
        <f t="shared" si="4"/>
        <v>467520</v>
      </c>
      <c r="K66" s="228">
        <f t="shared" si="4"/>
        <v>2175314</v>
      </c>
      <c r="L66" s="226">
        <f t="shared" si="4"/>
        <v>110509</v>
      </c>
    </row>
    <row r="67" spans="1:15" x14ac:dyDescent="0.2">
      <c r="B67" s="122" t="s">
        <v>56</v>
      </c>
      <c r="F67" s="229" t="s">
        <v>162</v>
      </c>
      <c r="G67" s="229"/>
      <c r="H67" s="229"/>
      <c r="I67" s="229"/>
      <c r="J67" s="229"/>
      <c r="K67" s="229"/>
      <c r="L67" s="229"/>
    </row>
    <row r="68" spans="1:15" x14ac:dyDescent="0.2">
      <c r="B68" s="119" t="s">
        <v>54</v>
      </c>
    </row>
    <row r="69" spans="1:15" ht="13.5" thickBot="1" x14ac:dyDescent="0.25">
      <c r="B69" s="119" t="s">
        <v>64</v>
      </c>
    </row>
    <row r="70" spans="1:15" ht="39" thickBot="1" x14ac:dyDescent="0.25">
      <c r="B70" s="122" t="s">
        <v>161</v>
      </c>
      <c r="N70" s="380" t="s">
        <v>67</v>
      </c>
      <c r="O70" s="381"/>
    </row>
    <row r="71" spans="1:15" x14ac:dyDescent="0.2">
      <c r="B71" s="122" t="s">
        <v>164</v>
      </c>
    </row>
    <row r="72" spans="1:15" ht="25.5" x14ac:dyDescent="0.2">
      <c r="B72" s="122" t="s">
        <v>352</v>
      </c>
    </row>
    <row r="76" spans="1:15" x14ac:dyDescent="0.2">
      <c r="F76" s="230"/>
    </row>
    <row r="77" spans="1:15" ht="14.25" x14ac:dyDescent="0.2">
      <c r="A77" s="231"/>
      <c r="B77" s="231"/>
      <c r="C77" s="232"/>
      <c r="D77" s="233"/>
    </row>
    <row r="78" spans="1:15" ht="14.25" x14ac:dyDescent="0.2">
      <c r="A78" s="231"/>
      <c r="B78" s="231"/>
      <c r="C78" s="232"/>
      <c r="D78" s="233"/>
    </row>
    <row r="79" spans="1:15" ht="14.25" x14ac:dyDescent="0.2">
      <c r="A79" s="231"/>
      <c r="B79" s="231"/>
      <c r="C79" s="232"/>
      <c r="D79" s="233"/>
    </row>
    <row r="80" spans="1:15" ht="14.25" x14ac:dyDescent="0.2">
      <c r="A80" s="231"/>
      <c r="B80" s="231"/>
      <c r="C80" s="232"/>
      <c r="D80" s="233"/>
    </row>
    <row r="81" spans="1:4" ht="14.25" x14ac:dyDescent="0.2">
      <c r="A81" s="231"/>
      <c r="B81" s="231"/>
      <c r="C81" s="232"/>
      <c r="D81" s="233"/>
    </row>
    <row r="82" spans="1:4" ht="14.25" x14ac:dyDescent="0.2">
      <c r="A82" s="231"/>
      <c r="B82" s="231"/>
      <c r="C82" s="232"/>
      <c r="D82" s="233"/>
    </row>
    <row r="83" spans="1:4" ht="14.25" x14ac:dyDescent="0.2">
      <c r="A83" s="231"/>
      <c r="B83" s="231"/>
      <c r="C83" s="232"/>
      <c r="D83" s="233"/>
    </row>
    <row r="84" spans="1:4" ht="14.25" x14ac:dyDescent="0.2">
      <c r="A84" s="231"/>
      <c r="B84" s="231"/>
      <c r="C84" s="232"/>
      <c r="D84" s="233"/>
    </row>
    <row r="85" spans="1:4" ht="14.25" x14ac:dyDescent="0.2">
      <c r="A85" s="231"/>
      <c r="B85" s="231"/>
      <c r="C85" s="232"/>
      <c r="D85" s="233"/>
    </row>
    <row r="86" spans="1:4" ht="14.25" x14ac:dyDescent="0.2">
      <c r="A86" s="231"/>
      <c r="B86" s="231"/>
      <c r="C86" s="232"/>
      <c r="D86" s="233"/>
    </row>
    <row r="87" spans="1:4" ht="14.25" x14ac:dyDescent="0.2">
      <c r="A87" s="231"/>
      <c r="B87" s="231"/>
      <c r="C87" s="232"/>
      <c r="D87" s="233"/>
    </row>
    <row r="88" spans="1:4" ht="14.25" x14ac:dyDescent="0.2">
      <c r="A88" s="231"/>
      <c r="B88" s="231"/>
      <c r="C88" s="232"/>
      <c r="D88" s="233"/>
    </row>
    <row r="89" spans="1:4" ht="14.25" x14ac:dyDescent="0.2">
      <c r="A89" s="231"/>
      <c r="B89" s="231"/>
      <c r="C89" s="232"/>
      <c r="D89" s="233"/>
    </row>
    <row r="90" spans="1:4" ht="14.25" x14ac:dyDescent="0.2">
      <c r="A90" s="231"/>
      <c r="B90" s="231"/>
      <c r="C90" s="232"/>
      <c r="D90" s="233"/>
    </row>
    <row r="91" spans="1:4" ht="14.25" x14ac:dyDescent="0.2">
      <c r="A91" s="231"/>
      <c r="B91" s="231"/>
      <c r="C91" s="232"/>
      <c r="D91" s="233"/>
    </row>
    <row r="92" spans="1:4" ht="14.25" x14ac:dyDescent="0.2">
      <c r="A92" s="231"/>
      <c r="B92" s="231"/>
      <c r="C92" s="232"/>
      <c r="D92" s="233"/>
    </row>
    <row r="93" spans="1:4" ht="14.25" x14ac:dyDescent="0.2">
      <c r="A93" s="231"/>
      <c r="B93" s="231"/>
      <c r="C93" s="232"/>
      <c r="D93" s="233"/>
    </row>
    <row r="94" spans="1:4" ht="14.25" x14ac:dyDescent="0.2">
      <c r="A94" s="231"/>
      <c r="B94" s="231"/>
      <c r="C94" s="232"/>
      <c r="D94" s="233"/>
    </row>
    <row r="95" spans="1:4" ht="14.25" x14ac:dyDescent="0.2">
      <c r="A95" s="231"/>
      <c r="B95" s="231"/>
      <c r="C95" s="232"/>
      <c r="D95" s="233"/>
    </row>
    <row r="96" spans="1:4" ht="14.25" x14ac:dyDescent="0.2">
      <c r="A96" s="231"/>
      <c r="B96" s="231"/>
      <c r="C96" s="232"/>
      <c r="D96" s="233"/>
    </row>
    <row r="97" spans="1:4" ht="14.25" x14ac:dyDescent="0.2">
      <c r="A97" s="231"/>
      <c r="B97" s="231"/>
      <c r="C97" s="232"/>
      <c r="D97" s="233"/>
    </row>
    <row r="98" spans="1:4" ht="14.25" x14ac:dyDescent="0.2">
      <c r="A98" s="231"/>
      <c r="B98" s="231"/>
      <c r="C98" s="232"/>
      <c r="D98" s="233"/>
    </row>
    <row r="99" spans="1:4" ht="14.25" x14ac:dyDescent="0.2">
      <c r="A99" s="231"/>
      <c r="B99" s="231"/>
      <c r="C99" s="232"/>
      <c r="D99" s="233"/>
    </row>
    <row r="100" spans="1:4" ht="14.25" x14ac:dyDescent="0.2">
      <c r="A100" s="231"/>
      <c r="B100" s="231"/>
      <c r="C100" s="232"/>
      <c r="D100" s="233"/>
    </row>
    <row r="101" spans="1:4" ht="14.25" x14ac:dyDescent="0.2">
      <c r="A101" s="231"/>
      <c r="B101" s="231"/>
      <c r="C101" s="232"/>
      <c r="D101" s="233"/>
    </row>
    <row r="102" spans="1:4" ht="14.25" x14ac:dyDescent="0.2">
      <c r="A102" s="231"/>
      <c r="B102" s="231"/>
      <c r="C102" s="232"/>
      <c r="D102" s="233"/>
    </row>
    <row r="103" spans="1:4" ht="14.25" x14ac:dyDescent="0.2">
      <c r="A103" s="231"/>
      <c r="B103" s="231"/>
      <c r="C103" s="232"/>
      <c r="D103" s="233"/>
    </row>
    <row r="104" spans="1:4" ht="14.25" x14ac:dyDescent="0.2">
      <c r="A104" s="231"/>
      <c r="B104" s="231"/>
      <c r="C104" s="232"/>
      <c r="D104" s="233"/>
    </row>
    <row r="105" spans="1:4" ht="14.25" x14ac:dyDescent="0.2">
      <c r="A105" s="231"/>
      <c r="B105" s="231"/>
      <c r="C105" s="232"/>
      <c r="D105" s="233"/>
    </row>
    <row r="106" spans="1:4" ht="14.25" x14ac:dyDescent="0.2">
      <c r="A106" s="231"/>
      <c r="B106" s="231"/>
      <c r="C106" s="232"/>
      <c r="D106" s="233"/>
    </row>
    <row r="107" spans="1:4" ht="14.25" x14ac:dyDescent="0.2">
      <c r="A107" s="231"/>
      <c r="B107" s="231"/>
      <c r="C107" s="232"/>
      <c r="D107" s="233"/>
    </row>
    <row r="108" spans="1:4" ht="14.25" x14ac:dyDescent="0.2">
      <c r="A108" s="231"/>
      <c r="B108" s="231"/>
      <c r="C108" s="232"/>
      <c r="D108" s="233"/>
    </row>
    <row r="109" spans="1:4" ht="14.25" x14ac:dyDescent="0.2">
      <c r="A109" s="231"/>
      <c r="B109" s="231"/>
      <c r="C109" s="232"/>
      <c r="D109" s="233"/>
    </row>
    <row r="110" spans="1:4" ht="14.25" x14ac:dyDescent="0.2">
      <c r="A110" s="231"/>
      <c r="B110" s="231"/>
      <c r="C110" s="232"/>
      <c r="D110" s="233"/>
    </row>
    <row r="111" spans="1:4" ht="14.25" x14ac:dyDescent="0.2">
      <c r="A111" s="231"/>
      <c r="B111" s="231"/>
      <c r="C111" s="232"/>
      <c r="D111" s="233"/>
    </row>
    <row r="112" spans="1:4" ht="14.25" x14ac:dyDescent="0.2">
      <c r="A112" s="231"/>
      <c r="B112" s="231"/>
      <c r="C112" s="232"/>
      <c r="D112" s="233"/>
    </row>
    <row r="113" spans="1:4" ht="14.25" x14ac:dyDescent="0.2">
      <c r="A113" s="231"/>
      <c r="B113" s="231"/>
      <c r="C113" s="232"/>
      <c r="D113" s="233"/>
    </row>
    <row r="114" spans="1:4" ht="14.25" x14ac:dyDescent="0.2">
      <c r="A114" s="231"/>
      <c r="B114" s="231"/>
      <c r="C114" s="232"/>
      <c r="D114" s="233"/>
    </row>
    <row r="115" spans="1:4" ht="14.25" x14ac:dyDescent="0.2">
      <c r="A115" s="231"/>
      <c r="B115" s="231"/>
      <c r="C115" s="232"/>
      <c r="D115" s="233"/>
    </row>
    <row r="116" spans="1:4" ht="14.25" x14ac:dyDescent="0.2">
      <c r="A116" s="231"/>
      <c r="B116" s="231"/>
      <c r="C116" s="232"/>
      <c r="D116" s="233"/>
    </row>
    <row r="117" spans="1:4" ht="14.25" x14ac:dyDescent="0.2">
      <c r="A117" s="231"/>
      <c r="B117" s="231"/>
      <c r="C117" s="232"/>
      <c r="D117" s="233"/>
    </row>
    <row r="118" spans="1:4" ht="14.25" x14ac:dyDescent="0.2">
      <c r="A118" s="231"/>
      <c r="B118" s="231"/>
      <c r="C118" s="232"/>
      <c r="D118" s="233"/>
    </row>
    <row r="119" spans="1:4" ht="14.25" x14ac:dyDescent="0.2">
      <c r="A119" s="231"/>
      <c r="B119" s="231"/>
      <c r="C119" s="232"/>
      <c r="D119" s="233"/>
    </row>
    <row r="120" spans="1:4" ht="14.25" x14ac:dyDescent="0.2">
      <c r="A120" s="231"/>
      <c r="B120" s="231"/>
      <c r="C120" s="232"/>
      <c r="D120" s="233"/>
    </row>
    <row r="121" spans="1:4" ht="14.25" x14ac:dyDescent="0.2">
      <c r="A121" s="231"/>
      <c r="B121" s="231"/>
      <c r="C121" s="232"/>
      <c r="D121" s="233"/>
    </row>
    <row r="122" spans="1:4" ht="14.25" x14ac:dyDescent="0.2">
      <c r="A122" s="231"/>
      <c r="B122" s="231"/>
      <c r="C122" s="232"/>
      <c r="D122" s="233"/>
    </row>
    <row r="123" spans="1:4" ht="14.25" x14ac:dyDescent="0.2">
      <c r="A123" s="231"/>
      <c r="B123" s="231"/>
      <c r="C123" s="232"/>
      <c r="D123" s="233"/>
    </row>
    <row r="124" spans="1:4" ht="14.25" x14ac:dyDescent="0.2">
      <c r="A124" s="231"/>
      <c r="B124" s="231"/>
      <c r="C124" s="232"/>
      <c r="D124" s="233"/>
    </row>
    <row r="125" spans="1:4" ht="14.25" x14ac:dyDescent="0.2">
      <c r="A125" s="231"/>
      <c r="B125" s="231"/>
      <c r="C125" s="232"/>
      <c r="D125" s="233"/>
    </row>
    <row r="126" spans="1:4" ht="14.25" x14ac:dyDescent="0.2">
      <c r="A126" s="231"/>
      <c r="B126" s="231"/>
      <c r="C126" s="232"/>
      <c r="D126" s="233"/>
    </row>
    <row r="127" spans="1:4" ht="14.25" x14ac:dyDescent="0.2">
      <c r="A127" s="231"/>
      <c r="B127" s="231"/>
      <c r="C127" s="232"/>
      <c r="D127" s="233"/>
    </row>
    <row r="128" spans="1:4" ht="14.25" x14ac:dyDescent="0.2">
      <c r="A128" s="231"/>
      <c r="B128" s="231"/>
      <c r="C128" s="232"/>
      <c r="D128" s="233"/>
    </row>
    <row r="129" spans="1:4" ht="14.25" x14ac:dyDescent="0.2">
      <c r="A129" s="231"/>
      <c r="B129" s="231"/>
      <c r="C129" s="232"/>
      <c r="D129" s="233"/>
    </row>
    <row r="130" spans="1:4" ht="14.25" x14ac:dyDescent="0.2">
      <c r="A130" s="231"/>
      <c r="B130" s="231"/>
      <c r="C130" s="232"/>
      <c r="D130" s="233"/>
    </row>
    <row r="131" spans="1:4" ht="14.25" x14ac:dyDescent="0.2">
      <c r="A131" s="231"/>
      <c r="B131" s="231"/>
      <c r="C131" s="232"/>
      <c r="D131" s="233"/>
    </row>
    <row r="132" spans="1:4" ht="14.25" x14ac:dyDescent="0.2">
      <c r="A132" s="231"/>
      <c r="B132" s="231"/>
      <c r="C132" s="232"/>
      <c r="D132" s="233"/>
    </row>
    <row r="133" spans="1:4" x14ac:dyDescent="0.2">
      <c r="A133" s="118"/>
      <c r="B133" s="118"/>
      <c r="C133" s="118"/>
      <c r="D133" s="233"/>
    </row>
    <row r="134" spans="1:4" x14ac:dyDescent="0.2">
      <c r="A134" s="118"/>
      <c r="B134" s="118"/>
      <c r="C134" s="118"/>
      <c r="D134" s="233"/>
    </row>
    <row r="135" spans="1:4" x14ac:dyDescent="0.2">
      <c r="A135" s="118"/>
      <c r="B135" s="118"/>
      <c r="C135" s="118"/>
      <c r="D135" s="233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4" activePane="bottomRight" state="frozen"/>
      <selection pane="topRight" activeCell="C1" sqref="C1"/>
      <selection pane="bottomLeft" activeCell="A5" sqref="A5"/>
      <selection pane="bottomRight" activeCell="H75" sqref="H7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5" style="122" customWidth="1"/>
    <col min="5" max="5" width="12.42578125" style="122" customWidth="1"/>
    <col min="6" max="6" width="15.42578125" style="122" customWidth="1"/>
    <col min="7" max="7" width="13.42578125" style="122" customWidth="1"/>
    <col min="8" max="8" width="15.28515625" style="122" customWidth="1"/>
    <col min="9" max="9" width="11.7109375" style="122" customWidth="1"/>
    <col min="10" max="10" width="17.42578125" style="122" customWidth="1"/>
    <col min="11" max="13" width="10.140625" style="122" customWidth="1"/>
    <col min="14" max="22" width="11.42578125" style="122"/>
    <col min="23" max="23" width="4" style="122" customWidth="1"/>
    <col min="24" max="16384" width="11.42578125" style="122"/>
  </cols>
  <sheetData>
    <row r="1" spans="1:24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234"/>
    </row>
    <row r="2" spans="1:24" ht="30" customHeight="1" thickBot="1" x14ac:dyDescent="0.25">
      <c r="A2" s="395"/>
      <c r="B2" s="389" t="s">
        <v>0</v>
      </c>
      <c r="C2" s="385" t="s">
        <v>180</v>
      </c>
      <c r="D2" s="398"/>
      <c r="E2" s="399" t="s">
        <v>181</v>
      </c>
      <c r="F2" s="398"/>
      <c r="G2" s="399" t="s">
        <v>196</v>
      </c>
      <c r="H2" s="398"/>
      <c r="I2" s="399" t="s">
        <v>229</v>
      </c>
      <c r="J2" s="398"/>
      <c r="K2" s="399" t="s">
        <v>324</v>
      </c>
      <c r="L2" s="398"/>
      <c r="M2" s="235"/>
    </row>
    <row r="3" spans="1:24" ht="13.5" thickBot="1" x14ac:dyDescent="0.25">
      <c r="A3" s="396"/>
      <c r="B3" s="390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06" t="s">
        <v>54</v>
      </c>
      <c r="L3" s="407" t="s">
        <v>55</v>
      </c>
      <c r="M3" s="237"/>
      <c r="X3" s="191"/>
    </row>
    <row r="4" spans="1:24" ht="14.25" customHeight="1" thickBot="1" x14ac:dyDescent="0.25">
      <c r="A4" s="397"/>
      <c r="B4" s="391"/>
      <c r="C4" s="102">
        <v>40265</v>
      </c>
      <c r="D4" s="238">
        <v>40265</v>
      </c>
      <c r="E4" s="102">
        <v>40356</v>
      </c>
      <c r="F4" s="238">
        <v>40418</v>
      </c>
      <c r="G4" s="102">
        <v>40448</v>
      </c>
      <c r="H4" s="238">
        <v>40449</v>
      </c>
      <c r="I4" s="102">
        <v>40545</v>
      </c>
      <c r="J4" s="102">
        <v>40545</v>
      </c>
      <c r="K4" s="406"/>
      <c r="L4" s="407"/>
      <c r="M4" s="237"/>
    </row>
    <row r="5" spans="1:24" ht="13.5" thickBot="1" x14ac:dyDescent="0.25">
      <c r="A5" s="125">
        <v>1</v>
      </c>
      <c r="B5" s="175" t="s">
        <v>1</v>
      </c>
      <c r="C5" s="196">
        <v>16686</v>
      </c>
      <c r="D5" s="198">
        <v>1488</v>
      </c>
      <c r="E5" s="239">
        <v>17566</v>
      </c>
      <c r="F5" s="240">
        <v>1560</v>
      </c>
      <c r="G5" s="239">
        <v>18400</v>
      </c>
      <c r="H5" s="241">
        <v>1647</v>
      </c>
      <c r="I5" s="239">
        <v>19288</v>
      </c>
      <c r="J5" s="241">
        <v>1748</v>
      </c>
      <c r="K5" s="239">
        <f>$I5-'Año 2009'!$I5</f>
        <v>3141</v>
      </c>
      <c r="L5" s="240">
        <f>$J5-'Año 2009'!$J5</f>
        <v>338</v>
      </c>
      <c r="M5" s="242"/>
      <c r="O5" s="380" t="s">
        <v>67</v>
      </c>
      <c r="P5" s="381"/>
    </row>
    <row r="6" spans="1:24" x14ac:dyDescent="0.2">
      <c r="A6" s="125">
        <v>2</v>
      </c>
      <c r="B6" s="135" t="s">
        <v>2</v>
      </c>
      <c r="C6" s="200">
        <v>34053</v>
      </c>
      <c r="D6" s="202">
        <v>1616</v>
      </c>
      <c r="E6" s="203">
        <v>35855</v>
      </c>
      <c r="F6" s="201">
        <v>1715</v>
      </c>
      <c r="G6" s="203">
        <v>37430</v>
      </c>
      <c r="H6" s="243">
        <v>1812</v>
      </c>
      <c r="I6" s="203">
        <v>39093</v>
      </c>
      <c r="J6" s="243">
        <v>1909</v>
      </c>
      <c r="K6" s="203">
        <f>$I6-'Año 2009'!$I6</f>
        <v>6306</v>
      </c>
      <c r="L6" s="201">
        <f>$J6-'Año 2009'!$J6</f>
        <v>387</v>
      </c>
      <c r="M6" s="242"/>
    </row>
    <row r="7" spans="1:24" x14ac:dyDescent="0.2">
      <c r="A7" s="125">
        <v>3</v>
      </c>
      <c r="B7" s="135" t="s">
        <v>3</v>
      </c>
      <c r="C7" s="200">
        <v>73040</v>
      </c>
      <c r="D7" s="202">
        <v>5666</v>
      </c>
      <c r="E7" s="203">
        <v>77274</v>
      </c>
      <c r="F7" s="201">
        <v>6018</v>
      </c>
      <c r="G7" s="203">
        <v>82080</v>
      </c>
      <c r="H7" s="243">
        <v>6367</v>
      </c>
      <c r="I7" s="203">
        <v>119806</v>
      </c>
      <c r="J7" s="243">
        <v>6751</v>
      </c>
      <c r="K7" s="203">
        <f>$I7-'Año 2009'!$I7</f>
        <v>49167</v>
      </c>
      <c r="L7" s="201">
        <f>$J7-'Año 2009'!$J7</f>
        <v>1473</v>
      </c>
      <c r="M7" s="242"/>
    </row>
    <row r="8" spans="1:24" x14ac:dyDescent="0.2">
      <c r="A8" s="125">
        <v>4</v>
      </c>
      <c r="B8" s="135" t="s">
        <v>4</v>
      </c>
      <c r="C8" s="200">
        <v>60996</v>
      </c>
      <c r="D8" s="202">
        <v>2966</v>
      </c>
      <c r="E8" s="203">
        <v>64646</v>
      </c>
      <c r="F8" s="201">
        <v>3169</v>
      </c>
      <c r="G8" s="203">
        <v>68145</v>
      </c>
      <c r="H8" s="243">
        <v>3413</v>
      </c>
      <c r="I8" s="203">
        <v>71958</v>
      </c>
      <c r="J8" s="243">
        <v>3656</v>
      </c>
      <c r="K8" s="203">
        <f>$I8-'Año 2009'!$I8</f>
        <v>13411</v>
      </c>
      <c r="L8" s="201">
        <f>$J8-'Año 2009'!$J8</f>
        <v>946</v>
      </c>
      <c r="M8" s="242"/>
    </row>
    <row r="9" spans="1:24" x14ac:dyDescent="0.2">
      <c r="A9" s="125">
        <v>5</v>
      </c>
      <c r="B9" s="135" t="s">
        <v>5</v>
      </c>
      <c r="C9" s="200">
        <v>280059</v>
      </c>
      <c r="D9" s="202">
        <v>4146</v>
      </c>
      <c r="E9" s="203">
        <v>302909</v>
      </c>
      <c r="F9" s="201">
        <v>4362</v>
      </c>
      <c r="G9" s="203">
        <v>324779</v>
      </c>
      <c r="H9" s="243">
        <v>4646</v>
      </c>
      <c r="I9" s="203">
        <v>351631</v>
      </c>
      <c r="J9" s="243">
        <v>4901</v>
      </c>
      <c r="K9" s="203">
        <f>$I9-'Año 2009'!$I9</f>
        <v>87172</v>
      </c>
      <c r="L9" s="201">
        <f>$J9-'Año 2009'!$J9</f>
        <v>1020</v>
      </c>
      <c r="M9" s="242"/>
    </row>
    <row r="10" spans="1:24" x14ac:dyDescent="0.2">
      <c r="A10" s="125">
        <v>6</v>
      </c>
      <c r="B10" s="135" t="s">
        <v>6</v>
      </c>
      <c r="C10" s="200">
        <v>4657</v>
      </c>
      <c r="D10" s="202">
        <v>4360</v>
      </c>
      <c r="E10" s="203">
        <v>4839</v>
      </c>
      <c r="F10" s="201">
        <v>4501</v>
      </c>
      <c r="G10" s="203">
        <v>5564</v>
      </c>
      <c r="H10" s="243">
        <v>4614</v>
      </c>
      <c r="I10" s="203">
        <v>5746</v>
      </c>
      <c r="J10" s="243">
        <v>4735</v>
      </c>
      <c r="K10" s="203">
        <f>$I10-'Año 2009'!$I10</f>
        <v>1227</v>
      </c>
      <c r="L10" s="201">
        <f>$J10-'Año 2009'!$J10</f>
        <v>508</v>
      </c>
      <c r="M10" s="242"/>
    </row>
    <row r="11" spans="1:24" x14ac:dyDescent="0.2">
      <c r="A11" s="125">
        <v>7</v>
      </c>
      <c r="B11" s="135" t="s">
        <v>7</v>
      </c>
      <c r="C11" s="200">
        <v>611212</v>
      </c>
      <c r="D11" s="202">
        <v>50311</v>
      </c>
      <c r="E11" s="203">
        <v>629674</v>
      </c>
      <c r="F11" s="201">
        <v>52110</v>
      </c>
      <c r="G11" s="203">
        <v>647933</v>
      </c>
      <c r="H11" s="243">
        <v>54242</v>
      </c>
      <c r="I11" s="203">
        <v>666577</v>
      </c>
      <c r="J11" s="243">
        <v>56432</v>
      </c>
      <c r="K11" s="203">
        <f>$I11-'Año 2009'!$I11</f>
        <v>66674</v>
      </c>
      <c r="L11" s="201">
        <f>$J11-'Año 2009'!$J11</f>
        <v>7964</v>
      </c>
      <c r="M11" s="242"/>
    </row>
    <row r="12" spans="1:24" x14ac:dyDescent="0.2">
      <c r="A12" s="125">
        <v>8</v>
      </c>
      <c r="B12" s="135" t="s">
        <v>8</v>
      </c>
      <c r="C12" s="200">
        <v>45324</v>
      </c>
      <c r="D12" s="202">
        <v>10258</v>
      </c>
      <c r="E12" s="203">
        <v>47711</v>
      </c>
      <c r="F12" s="201">
        <v>10812</v>
      </c>
      <c r="G12" s="203">
        <v>49932</v>
      </c>
      <c r="H12" s="243">
        <v>11344</v>
      </c>
      <c r="I12" s="203">
        <v>52348</v>
      </c>
      <c r="J12" s="243">
        <v>11907</v>
      </c>
      <c r="K12" s="203">
        <f>$I12-'Año 2009'!$I12</f>
        <v>8609</v>
      </c>
      <c r="L12" s="201">
        <f>$J12-'Año 2009'!$J12</f>
        <v>2219</v>
      </c>
      <c r="M12" s="242"/>
    </row>
    <row r="13" spans="1:24" x14ac:dyDescent="0.2">
      <c r="A13" s="125">
        <v>9</v>
      </c>
      <c r="B13" s="135" t="s">
        <v>9</v>
      </c>
      <c r="C13" s="200">
        <v>3278</v>
      </c>
      <c r="D13" s="202">
        <v>156</v>
      </c>
      <c r="E13" s="203">
        <v>3557</v>
      </c>
      <c r="F13" s="201">
        <v>161</v>
      </c>
      <c r="G13" s="203">
        <v>3825</v>
      </c>
      <c r="H13" s="243">
        <v>168</v>
      </c>
      <c r="I13" s="203">
        <v>4078</v>
      </c>
      <c r="J13" s="243">
        <v>181</v>
      </c>
      <c r="K13" s="203">
        <f>$I13-'Año 2009'!$I13</f>
        <v>986</v>
      </c>
      <c r="L13" s="201">
        <f>$J13-'Año 2009'!$J13</f>
        <v>35</v>
      </c>
      <c r="M13" s="242"/>
    </row>
    <row r="14" spans="1:24" x14ac:dyDescent="0.2">
      <c r="A14" s="125">
        <v>10</v>
      </c>
      <c r="B14" s="135" t="s">
        <v>10</v>
      </c>
      <c r="C14" s="200">
        <v>2799</v>
      </c>
      <c r="D14" s="202">
        <v>730</v>
      </c>
      <c r="E14" s="203">
        <v>2952</v>
      </c>
      <c r="F14" s="201">
        <v>770</v>
      </c>
      <c r="G14" s="203">
        <v>3080</v>
      </c>
      <c r="H14" s="243">
        <v>807</v>
      </c>
      <c r="I14" s="203">
        <v>3258</v>
      </c>
      <c r="J14" s="243">
        <v>846</v>
      </c>
      <c r="K14" s="203">
        <f>$I14-'Año 2009'!$I14</f>
        <v>525</v>
      </c>
      <c r="L14" s="201">
        <f>$J14-'Año 2009'!$J14</f>
        <v>165</v>
      </c>
      <c r="M14" s="242"/>
    </row>
    <row r="15" spans="1:24" x14ac:dyDescent="0.2">
      <c r="A15" s="125">
        <v>11</v>
      </c>
      <c r="B15" s="135" t="s">
        <v>11</v>
      </c>
      <c r="C15" s="200">
        <v>244413</v>
      </c>
      <c r="D15" s="202">
        <v>8771</v>
      </c>
      <c r="E15" s="203">
        <v>256809</v>
      </c>
      <c r="F15" s="201">
        <v>9325</v>
      </c>
      <c r="G15" s="203">
        <v>267880</v>
      </c>
      <c r="H15" s="243">
        <v>9793</v>
      </c>
      <c r="I15" s="203">
        <v>280881</v>
      </c>
      <c r="J15" s="243">
        <v>10272</v>
      </c>
      <c r="K15" s="203">
        <f>$I15-'Año 2009'!$I15</f>
        <v>44591</v>
      </c>
      <c r="L15" s="201">
        <f>$J15-'Año 2009'!$J15</f>
        <v>2029</v>
      </c>
      <c r="M15" s="242"/>
    </row>
    <row r="16" spans="1:24" ht="15" x14ac:dyDescent="0.2">
      <c r="A16" s="125">
        <v>12</v>
      </c>
      <c r="B16" s="135" t="s">
        <v>12</v>
      </c>
      <c r="C16" s="200">
        <v>9570</v>
      </c>
      <c r="D16" s="202">
        <v>709</v>
      </c>
      <c r="E16" s="203">
        <v>10095</v>
      </c>
      <c r="F16" s="201">
        <v>737</v>
      </c>
      <c r="G16" s="203">
        <v>10580</v>
      </c>
      <c r="H16" s="243">
        <v>772</v>
      </c>
      <c r="I16" s="203">
        <v>11119</v>
      </c>
      <c r="J16" s="243">
        <v>825</v>
      </c>
      <c r="K16" s="203">
        <f>$I16-'Año 2009'!$I16</f>
        <v>1833</v>
      </c>
      <c r="L16" s="201">
        <f>$J16-'Año 2009'!$J16</f>
        <v>154</v>
      </c>
      <c r="M16" s="242"/>
      <c r="P16" s="379"/>
      <c r="Q16" s="379"/>
      <c r="R16" s="379"/>
      <c r="S16" s="379"/>
      <c r="T16" s="379"/>
      <c r="U16" s="379"/>
    </row>
    <row r="17" spans="1:13" x14ac:dyDescent="0.2">
      <c r="A17" s="125">
        <v>13</v>
      </c>
      <c r="B17" s="135" t="s">
        <v>13</v>
      </c>
      <c r="C17" s="200">
        <v>1781</v>
      </c>
      <c r="D17" s="202">
        <v>182</v>
      </c>
      <c r="E17" s="203">
        <v>1865</v>
      </c>
      <c r="F17" s="201">
        <v>194</v>
      </c>
      <c r="G17" s="203">
        <v>1946</v>
      </c>
      <c r="H17" s="243">
        <v>207</v>
      </c>
      <c r="I17" s="203">
        <v>2030</v>
      </c>
      <c r="J17" s="243">
        <v>217</v>
      </c>
      <c r="K17" s="203">
        <f>$I17-'Año 2009'!$I17</f>
        <v>303</v>
      </c>
      <c r="L17" s="201">
        <f>$J17-'Año 2009'!$J17</f>
        <v>40</v>
      </c>
      <c r="M17" s="242"/>
    </row>
    <row r="18" spans="1:13" x14ac:dyDescent="0.2">
      <c r="A18" s="125">
        <v>14</v>
      </c>
      <c r="B18" s="135" t="s">
        <v>14</v>
      </c>
      <c r="C18" s="200">
        <v>5331</v>
      </c>
      <c r="D18" s="202">
        <v>556</v>
      </c>
      <c r="E18" s="203">
        <v>5601</v>
      </c>
      <c r="F18" s="201">
        <v>585</v>
      </c>
      <c r="G18" s="203">
        <v>5818</v>
      </c>
      <c r="H18" s="243">
        <v>615</v>
      </c>
      <c r="I18" s="203">
        <v>6058</v>
      </c>
      <c r="J18" s="243">
        <v>657</v>
      </c>
      <c r="K18" s="203">
        <f>$I18-'Año 2009'!$I18</f>
        <v>915</v>
      </c>
      <c r="L18" s="201">
        <f>$J18-'Año 2009'!$J18</f>
        <v>135</v>
      </c>
      <c r="M18" s="242"/>
    </row>
    <row r="19" spans="1:13" x14ac:dyDescent="0.2">
      <c r="A19" s="125">
        <v>15</v>
      </c>
      <c r="B19" s="135" t="s">
        <v>15</v>
      </c>
      <c r="C19" s="200">
        <v>13253</v>
      </c>
      <c r="D19" s="202">
        <v>1077</v>
      </c>
      <c r="E19" s="203">
        <v>13953</v>
      </c>
      <c r="F19" s="201">
        <v>1152</v>
      </c>
      <c r="G19" s="203">
        <v>14560</v>
      </c>
      <c r="H19" s="243">
        <v>1224</v>
      </c>
      <c r="I19" s="203">
        <v>15066</v>
      </c>
      <c r="J19" s="243">
        <v>1290</v>
      </c>
      <c r="K19" s="203">
        <f>$I19-'Año 2009'!$I19</f>
        <v>2238</v>
      </c>
      <c r="L19" s="201">
        <f>$J19-'Año 2009'!$J19</f>
        <v>269</v>
      </c>
      <c r="M19" s="242"/>
    </row>
    <row r="20" spans="1:13" x14ac:dyDescent="0.2">
      <c r="A20" s="125">
        <v>16</v>
      </c>
      <c r="B20" s="135" t="s">
        <v>16</v>
      </c>
      <c r="C20" s="200">
        <v>8654</v>
      </c>
      <c r="D20" s="202">
        <v>1210</v>
      </c>
      <c r="E20" s="203">
        <v>9009</v>
      </c>
      <c r="F20" s="201">
        <v>1292</v>
      </c>
      <c r="G20" s="203">
        <v>9328</v>
      </c>
      <c r="H20" s="243">
        <v>1352</v>
      </c>
      <c r="I20" s="203">
        <v>9675</v>
      </c>
      <c r="J20" s="243">
        <v>1430</v>
      </c>
      <c r="K20" s="203">
        <f>$I20-'Año 2009'!$I20</f>
        <v>1234</v>
      </c>
      <c r="L20" s="201">
        <f>$J20-'Año 2009'!$J20</f>
        <v>295</v>
      </c>
      <c r="M20" s="242"/>
    </row>
    <row r="21" spans="1:13" x14ac:dyDescent="0.2">
      <c r="A21" s="125">
        <v>17</v>
      </c>
      <c r="B21" s="135" t="s">
        <v>17</v>
      </c>
      <c r="C21" s="200">
        <v>7214</v>
      </c>
      <c r="D21" s="202">
        <v>1209</v>
      </c>
      <c r="E21" s="203">
        <v>7630</v>
      </c>
      <c r="F21" s="201">
        <v>1277</v>
      </c>
      <c r="G21" s="203">
        <v>8046</v>
      </c>
      <c r="H21" s="243">
        <v>1337</v>
      </c>
      <c r="I21" s="203">
        <v>8437</v>
      </c>
      <c r="J21" s="243">
        <v>1433</v>
      </c>
      <c r="K21" s="203">
        <f>$I21-'Año 2009'!$I21</f>
        <v>1502</v>
      </c>
      <c r="L21" s="201">
        <f>$J21-'Año 2009'!$J21</f>
        <v>311</v>
      </c>
      <c r="M21" s="242"/>
    </row>
    <row r="22" spans="1:13" x14ac:dyDescent="0.2">
      <c r="A22" s="125">
        <v>18</v>
      </c>
      <c r="B22" s="135" t="s">
        <v>18</v>
      </c>
      <c r="C22" s="361" t="s">
        <v>58</v>
      </c>
      <c r="D22" s="202">
        <v>2348</v>
      </c>
      <c r="E22" s="362" t="s">
        <v>58</v>
      </c>
      <c r="F22" s="201">
        <v>2506</v>
      </c>
      <c r="G22" s="362" t="s">
        <v>58</v>
      </c>
      <c r="H22" s="243">
        <v>2665</v>
      </c>
      <c r="I22" s="362" t="s">
        <v>58</v>
      </c>
      <c r="J22" s="243">
        <v>2835</v>
      </c>
      <c r="K22" s="110">
        <v>606</v>
      </c>
      <c r="L22" s="201">
        <f>$J22-'Año 2009'!$J22</f>
        <v>622</v>
      </c>
      <c r="M22" s="242"/>
    </row>
    <row r="23" spans="1:13" x14ac:dyDescent="0.2">
      <c r="A23" s="125">
        <v>19</v>
      </c>
      <c r="B23" s="135" t="s">
        <v>19</v>
      </c>
      <c r="C23" s="200">
        <v>1549715</v>
      </c>
      <c r="D23" s="202">
        <v>48569</v>
      </c>
      <c r="E23" s="203">
        <v>1633129</v>
      </c>
      <c r="F23" s="201">
        <v>51811</v>
      </c>
      <c r="G23" s="203">
        <v>1752174</v>
      </c>
      <c r="H23" s="243">
        <v>56272</v>
      </c>
      <c r="I23" s="203">
        <v>1830543</v>
      </c>
      <c r="J23" s="243">
        <v>58590</v>
      </c>
      <c r="K23" s="203">
        <f>$I23-'Año 2009'!$I23</f>
        <v>306937</v>
      </c>
      <c r="L23" s="201">
        <f>$J23-'Año 2009'!$J23</f>
        <v>11367</v>
      </c>
      <c r="M23" s="242"/>
    </row>
    <row r="24" spans="1:13" x14ac:dyDescent="0.2">
      <c r="A24" s="125">
        <v>20</v>
      </c>
      <c r="B24" s="135" t="s">
        <v>20</v>
      </c>
      <c r="C24" s="200">
        <v>111846</v>
      </c>
      <c r="D24" s="202">
        <v>432</v>
      </c>
      <c r="E24" s="203">
        <v>117399</v>
      </c>
      <c r="F24" s="201">
        <v>440</v>
      </c>
      <c r="G24" s="203">
        <v>126416</v>
      </c>
      <c r="H24" s="243">
        <v>468</v>
      </c>
      <c r="I24" s="203">
        <v>131966</v>
      </c>
      <c r="J24" s="243">
        <v>481</v>
      </c>
      <c r="K24" s="203">
        <f>$I24-'Año 2009'!$I24</f>
        <v>22399</v>
      </c>
      <c r="L24" s="201">
        <f>$J24-'Año 2009'!$J24</f>
        <v>59</v>
      </c>
      <c r="M24" s="242"/>
    </row>
    <row r="25" spans="1:13" x14ac:dyDescent="0.2">
      <c r="A25" s="125">
        <v>21</v>
      </c>
      <c r="B25" s="135" t="s">
        <v>21</v>
      </c>
      <c r="C25" s="200">
        <v>1768290</v>
      </c>
      <c r="D25" s="202">
        <v>109504</v>
      </c>
      <c r="E25" s="203">
        <v>1811623</v>
      </c>
      <c r="F25" s="201">
        <v>113801</v>
      </c>
      <c r="G25" s="203">
        <v>1855701</v>
      </c>
      <c r="H25" s="243">
        <v>118933</v>
      </c>
      <c r="I25" s="203">
        <v>1894552</v>
      </c>
      <c r="J25" s="243">
        <v>123587</v>
      </c>
      <c r="K25" s="203">
        <f>$I25-'Año 2009'!$I25</f>
        <v>150953</v>
      </c>
      <c r="L25" s="201">
        <f>$J25-'Año 2009'!$J25</f>
        <v>17838</v>
      </c>
      <c r="M25" s="242"/>
    </row>
    <row r="26" spans="1:13" x14ac:dyDescent="0.2">
      <c r="A26" s="125">
        <v>22</v>
      </c>
      <c r="B26" s="135" t="s">
        <v>22</v>
      </c>
      <c r="C26" s="200">
        <v>4390</v>
      </c>
      <c r="D26" s="202">
        <v>1086</v>
      </c>
      <c r="E26" s="203">
        <v>4592</v>
      </c>
      <c r="F26" s="201">
        <v>1124</v>
      </c>
      <c r="G26" s="203">
        <v>4761</v>
      </c>
      <c r="H26" s="243">
        <v>1174</v>
      </c>
      <c r="I26" s="203">
        <v>4979</v>
      </c>
      <c r="J26" s="243">
        <v>1211</v>
      </c>
      <c r="K26" s="203">
        <f>$I26-'Año 2009'!$I26</f>
        <v>695</v>
      </c>
      <c r="L26" s="201">
        <f>$J26-'Año 2009'!$J26</f>
        <v>176</v>
      </c>
      <c r="M26" s="242"/>
    </row>
    <row r="27" spans="1:13" x14ac:dyDescent="0.2">
      <c r="A27" s="125">
        <v>23</v>
      </c>
      <c r="B27" s="135" t="s">
        <v>23</v>
      </c>
      <c r="C27" s="200">
        <v>363055</v>
      </c>
      <c r="D27" s="202">
        <v>53654</v>
      </c>
      <c r="E27" s="203">
        <v>389215</v>
      </c>
      <c r="F27" s="201">
        <v>56778</v>
      </c>
      <c r="G27" s="203">
        <v>412657</v>
      </c>
      <c r="H27" s="243">
        <v>60105</v>
      </c>
      <c r="I27" s="203">
        <v>433344</v>
      </c>
      <c r="J27" s="243">
        <v>63222</v>
      </c>
      <c r="K27" s="203">
        <f>$I27-'Año 2009'!$I27</f>
        <v>80739</v>
      </c>
      <c r="L27" s="201">
        <f>$J27-'Año 2009'!$J27</f>
        <v>13271</v>
      </c>
      <c r="M27" s="242"/>
    </row>
    <row r="28" spans="1:13" x14ac:dyDescent="0.2">
      <c r="A28" s="125">
        <v>24</v>
      </c>
      <c r="B28" s="135" t="s">
        <v>24</v>
      </c>
      <c r="C28" s="200">
        <v>105601</v>
      </c>
      <c r="D28" s="202">
        <v>3478</v>
      </c>
      <c r="E28" s="203">
        <v>110630</v>
      </c>
      <c r="F28" s="201">
        <v>3659</v>
      </c>
      <c r="G28" s="203">
        <v>114579</v>
      </c>
      <c r="H28" s="243">
        <v>2805</v>
      </c>
      <c r="I28" s="203">
        <v>118299</v>
      </c>
      <c r="J28" s="243">
        <v>2968</v>
      </c>
      <c r="K28" s="203">
        <f>$I28-'Año 2009'!$I28</f>
        <v>15995</v>
      </c>
      <c r="L28" s="244">
        <f>$J28-'Año 2009'!$J28</f>
        <v>-237</v>
      </c>
      <c r="M28" s="245" t="s">
        <v>235</v>
      </c>
    </row>
    <row r="29" spans="1:13" x14ac:dyDescent="0.2">
      <c r="A29" s="125">
        <v>25</v>
      </c>
      <c r="B29" s="135" t="s">
        <v>25</v>
      </c>
      <c r="C29" s="200">
        <v>20330</v>
      </c>
      <c r="D29" s="202">
        <v>2285</v>
      </c>
      <c r="E29" s="203">
        <v>21471</v>
      </c>
      <c r="F29" s="201">
        <v>2440</v>
      </c>
      <c r="G29" s="203">
        <v>22602</v>
      </c>
      <c r="H29" s="243">
        <v>2571</v>
      </c>
      <c r="I29" s="203">
        <v>23711</v>
      </c>
      <c r="J29" s="243">
        <v>2733</v>
      </c>
      <c r="K29" s="203">
        <f>$I29-'Año 2009'!$I29</f>
        <v>4186</v>
      </c>
      <c r="L29" s="201">
        <f>$J29-'Año 2009'!$J29</f>
        <v>607</v>
      </c>
      <c r="M29" s="242"/>
    </row>
    <row r="30" spans="1:13" ht="25.5" x14ac:dyDescent="0.2">
      <c r="A30" s="125">
        <v>26</v>
      </c>
      <c r="B30" s="135" t="s">
        <v>171</v>
      </c>
      <c r="C30" s="209">
        <v>70519</v>
      </c>
      <c r="D30" s="111">
        <v>4899</v>
      </c>
      <c r="E30" s="110">
        <v>75422</v>
      </c>
      <c r="F30" s="112">
        <v>5338</v>
      </c>
      <c r="G30" s="110">
        <v>80081</v>
      </c>
      <c r="H30" s="246">
        <v>5787</v>
      </c>
      <c r="I30" s="110">
        <v>84830</v>
      </c>
      <c r="J30" s="246">
        <v>6196</v>
      </c>
      <c r="K30" s="110">
        <f>$I30-'Año 2009'!$I31</f>
        <v>17358</v>
      </c>
      <c r="L30" s="201">
        <f>$J30-'Año 2009'!$J31</f>
        <v>1712</v>
      </c>
      <c r="M30" s="247"/>
    </row>
    <row r="31" spans="1:13" x14ac:dyDescent="0.2">
      <c r="A31" s="125">
        <v>27</v>
      </c>
      <c r="B31" s="135" t="s">
        <v>27</v>
      </c>
      <c r="C31" s="200">
        <v>47835</v>
      </c>
      <c r="D31" s="202">
        <v>516</v>
      </c>
      <c r="E31" s="203">
        <v>51463</v>
      </c>
      <c r="F31" s="201">
        <v>551</v>
      </c>
      <c r="G31" s="203">
        <v>54630</v>
      </c>
      <c r="H31" s="243">
        <v>593</v>
      </c>
      <c r="I31" s="203">
        <v>58068</v>
      </c>
      <c r="J31" s="243">
        <v>637</v>
      </c>
      <c r="K31" s="203">
        <f>$I31-'Año 2009'!$I32</f>
        <v>12502</v>
      </c>
      <c r="L31" s="201">
        <f>$J31-'Año 2009'!$J32</f>
        <v>156</v>
      </c>
      <c r="M31" s="242"/>
    </row>
    <row r="32" spans="1:13" x14ac:dyDescent="0.2">
      <c r="A32" s="125">
        <v>28</v>
      </c>
      <c r="B32" s="135" t="s">
        <v>28</v>
      </c>
      <c r="C32" s="200">
        <v>14336</v>
      </c>
      <c r="D32" s="202">
        <v>2236</v>
      </c>
      <c r="E32" s="203">
        <v>15180</v>
      </c>
      <c r="F32" s="201">
        <v>2343</v>
      </c>
      <c r="G32" s="203">
        <v>16028</v>
      </c>
      <c r="H32" s="243">
        <v>2468</v>
      </c>
      <c r="I32" s="203">
        <v>16957</v>
      </c>
      <c r="J32" s="243">
        <v>2616</v>
      </c>
      <c r="K32" s="203">
        <f>$I32-'Año 2009'!$I33</f>
        <v>3183</v>
      </c>
      <c r="L32" s="201">
        <f>$J32-'Año 2009'!$J33</f>
        <v>520</v>
      </c>
      <c r="M32" s="242"/>
    </row>
    <row r="33" spans="1:13" x14ac:dyDescent="0.2">
      <c r="A33" s="125">
        <v>29</v>
      </c>
      <c r="B33" s="135" t="s">
        <v>29</v>
      </c>
      <c r="C33" s="200">
        <v>456276</v>
      </c>
      <c r="D33" s="202">
        <v>3169</v>
      </c>
      <c r="E33" s="203">
        <v>485517</v>
      </c>
      <c r="F33" s="201">
        <v>3526</v>
      </c>
      <c r="G33" s="203">
        <v>512482</v>
      </c>
      <c r="H33" s="243">
        <v>3882</v>
      </c>
      <c r="I33" s="203">
        <v>543370</v>
      </c>
      <c r="J33" s="243">
        <v>4260</v>
      </c>
      <c r="K33" s="203">
        <f>$I33-'Año 2009'!$I34</f>
        <v>105951</v>
      </c>
      <c r="L33" s="201">
        <f>$J33-'Año 2009'!$J34</f>
        <v>1413</v>
      </c>
      <c r="M33" s="242"/>
    </row>
    <row r="34" spans="1:13" x14ac:dyDescent="0.2">
      <c r="A34" s="125">
        <v>30</v>
      </c>
      <c r="B34" s="135" t="s">
        <v>30</v>
      </c>
      <c r="C34" s="200">
        <v>35823</v>
      </c>
      <c r="D34" s="202">
        <v>1904</v>
      </c>
      <c r="E34" s="203">
        <v>38087</v>
      </c>
      <c r="F34" s="201">
        <v>2035</v>
      </c>
      <c r="G34" s="203">
        <v>40031</v>
      </c>
      <c r="H34" s="243">
        <v>2156</v>
      </c>
      <c r="I34" s="203">
        <v>41995</v>
      </c>
      <c r="J34" s="243">
        <v>2301</v>
      </c>
      <c r="K34" s="203">
        <f>$I34-'Año 2009'!$I35</f>
        <v>7697</v>
      </c>
      <c r="L34" s="201">
        <f>$J34-'Año 2009'!$J35</f>
        <v>542</v>
      </c>
      <c r="M34" s="242"/>
    </row>
    <row r="35" spans="1:13" x14ac:dyDescent="0.2">
      <c r="A35" s="125">
        <v>31</v>
      </c>
      <c r="B35" s="135" t="s">
        <v>31</v>
      </c>
      <c r="C35" s="200">
        <v>81107</v>
      </c>
      <c r="D35" s="202">
        <v>2109</v>
      </c>
      <c r="E35" s="203">
        <v>86822</v>
      </c>
      <c r="F35" s="201">
        <v>2233</v>
      </c>
      <c r="G35" s="203">
        <v>94494</v>
      </c>
      <c r="H35" s="243">
        <v>2338</v>
      </c>
      <c r="I35" s="203">
        <v>101490</v>
      </c>
      <c r="J35" s="243">
        <v>2446</v>
      </c>
      <c r="K35" s="203">
        <f>$I35-'Año 2009'!$I36</f>
        <v>25105</v>
      </c>
      <c r="L35" s="201">
        <f>$J35-'Año 2009'!$J36</f>
        <v>453</v>
      </c>
      <c r="M35" s="242"/>
    </row>
    <row r="36" spans="1:13" x14ac:dyDescent="0.2">
      <c r="A36" s="125">
        <v>32</v>
      </c>
      <c r="B36" s="135" t="s">
        <v>32</v>
      </c>
      <c r="C36" s="200">
        <v>7276</v>
      </c>
      <c r="D36" s="202">
        <v>665</v>
      </c>
      <c r="E36" s="203">
        <v>7786</v>
      </c>
      <c r="F36" s="201">
        <v>709</v>
      </c>
      <c r="G36" s="203">
        <v>8197</v>
      </c>
      <c r="H36" s="243">
        <v>751</v>
      </c>
      <c r="I36" s="203">
        <v>8668</v>
      </c>
      <c r="J36" s="243">
        <v>809</v>
      </c>
      <c r="K36" s="203">
        <f>$I36-'Año 2009'!$I37</f>
        <v>1746</v>
      </c>
      <c r="L36" s="201">
        <f>$J36-'Año 2009'!$J37</f>
        <v>195</v>
      </c>
      <c r="M36" s="242"/>
    </row>
    <row r="37" spans="1:13" x14ac:dyDescent="0.2">
      <c r="A37" s="125">
        <v>33</v>
      </c>
      <c r="B37" s="135" t="s">
        <v>33</v>
      </c>
      <c r="C37" s="200">
        <v>2077</v>
      </c>
      <c r="D37" s="202">
        <v>131</v>
      </c>
      <c r="E37" s="203">
        <v>2168</v>
      </c>
      <c r="F37" s="201">
        <v>141</v>
      </c>
      <c r="G37" s="203">
        <v>2252</v>
      </c>
      <c r="H37" s="243">
        <v>147</v>
      </c>
      <c r="I37" s="203">
        <v>2409</v>
      </c>
      <c r="J37" s="243">
        <v>150</v>
      </c>
      <c r="K37" s="203">
        <f>$I37-'Año 2009'!$I38</f>
        <v>379</v>
      </c>
      <c r="L37" s="201">
        <f>$J37-'Año 2009'!$J38</f>
        <v>31</v>
      </c>
      <c r="M37" s="242"/>
    </row>
    <row r="38" spans="1:13" x14ac:dyDescent="0.2">
      <c r="A38" s="125">
        <v>34</v>
      </c>
      <c r="B38" s="135" t="s">
        <v>34</v>
      </c>
      <c r="C38" s="200">
        <v>581270</v>
      </c>
      <c r="D38" s="202">
        <v>89599</v>
      </c>
      <c r="E38" s="203">
        <v>609499</v>
      </c>
      <c r="F38" s="201">
        <v>95471</v>
      </c>
      <c r="G38" s="203">
        <v>634527</v>
      </c>
      <c r="H38" s="243">
        <v>101451</v>
      </c>
      <c r="I38" s="203">
        <v>656953</v>
      </c>
      <c r="J38" s="243">
        <v>107301</v>
      </c>
      <c r="K38" s="203">
        <f>$I38-'Año 2009'!$I39</f>
        <v>93309</v>
      </c>
      <c r="L38" s="201">
        <f>$J38-'Año 2009'!$J39</f>
        <v>23347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16156</v>
      </c>
      <c r="D39" s="111">
        <v>983</v>
      </c>
      <c r="E39" s="110">
        <v>17195</v>
      </c>
      <c r="F39" s="112">
        <v>1049</v>
      </c>
      <c r="G39" s="110">
        <v>18237</v>
      </c>
      <c r="H39" s="246">
        <v>1126</v>
      </c>
      <c r="I39" s="110">
        <v>19335</v>
      </c>
      <c r="J39" s="246">
        <v>1234</v>
      </c>
      <c r="K39" s="110">
        <f>$I39-'Año 2009'!$I40</f>
        <v>3893</v>
      </c>
      <c r="L39" s="112">
        <f>$J39-'Año 2009'!$J40</f>
        <v>304</v>
      </c>
      <c r="M39" s="247"/>
    </row>
    <row r="40" spans="1:13" x14ac:dyDescent="0.2">
      <c r="A40" s="125">
        <v>36</v>
      </c>
      <c r="B40" s="135" t="s">
        <v>36</v>
      </c>
      <c r="C40" s="200">
        <v>155105</v>
      </c>
      <c r="D40" s="202">
        <v>490</v>
      </c>
      <c r="E40" s="203">
        <v>166755</v>
      </c>
      <c r="F40" s="201">
        <v>534</v>
      </c>
      <c r="G40" s="203">
        <v>178345</v>
      </c>
      <c r="H40" s="243">
        <v>580</v>
      </c>
      <c r="I40" s="203">
        <v>190591</v>
      </c>
      <c r="J40" s="243">
        <v>618</v>
      </c>
      <c r="K40" s="203">
        <f>$I40-'Año 2009'!$I41</f>
        <v>43766</v>
      </c>
      <c r="L40" s="201">
        <f>$J40-'Año 2009'!$J41</f>
        <v>191</v>
      </c>
      <c r="M40" s="242"/>
    </row>
    <row r="41" spans="1:13" x14ac:dyDescent="0.2">
      <c r="A41" s="125">
        <v>37</v>
      </c>
      <c r="B41" s="135" t="s">
        <v>37</v>
      </c>
      <c r="C41" s="209">
        <v>52896</v>
      </c>
      <c r="D41" s="111">
        <v>2498</v>
      </c>
      <c r="E41" s="110">
        <v>57546</v>
      </c>
      <c r="F41" s="112">
        <v>2693</v>
      </c>
      <c r="G41" s="110">
        <v>62653</v>
      </c>
      <c r="H41" s="246">
        <v>2930</v>
      </c>
      <c r="I41" s="110">
        <v>68079</v>
      </c>
      <c r="J41" s="246">
        <v>3159</v>
      </c>
      <c r="K41" s="110">
        <f>$I41-'Año 2009'!$I42</f>
        <v>18296</v>
      </c>
      <c r="L41" s="112">
        <f>$J41-'Año 2009'!$J42</f>
        <v>879</v>
      </c>
      <c r="M41" s="247"/>
    </row>
    <row r="42" spans="1:13" ht="25.5" x14ac:dyDescent="0.2">
      <c r="A42" s="125">
        <v>38</v>
      </c>
      <c r="B42" s="135" t="s">
        <v>38</v>
      </c>
      <c r="C42" s="209">
        <v>109343</v>
      </c>
      <c r="D42" s="111">
        <v>3153</v>
      </c>
      <c r="E42" s="110">
        <v>114178</v>
      </c>
      <c r="F42" s="112">
        <v>3315</v>
      </c>
      <c r="G42" s="110">
        <v>119028</v>
      </c>
      <c r="H42" s="246">
        <v>3550</v>
      </c>
      <c r="I42" s="110">
        <v>123149</v>
      </c>
      <c r="J42" s="246">
        <v>3785</v>
      </c>
      <c r="K42" s="110">
        <f>$I42-'Año 2009'!$I43</f>
        <v>16700</v>
      </c>
      <c r="L42" s="112">
        <f>$J42-'Año 2009'!$J43</f>
        <v>804</v>
      </c>
      <c r="M42" s="247"/>
    </row>
    <row r="43" spans="1:13" x14ac:dyDescent="0.2">
      <c r="A43" s="125">
        <v>39</v>
      </c>
      <c r="B43" s="135" t="s">
        <v>39</v>
      </c>
      <c r="C43" s="200">
        <v>109173</v>
      </c>
      <c r="D43" s="202">
        <v>13454</v>
      </c>
      <c r="E43" s="203">
        <v>117021</v>
      </c>
      <c r="F43" s="201">
        <v>14699</v>
      </c>
      <c r="G43" s="203">
        <v>124203</v>
      </c>
      <c r="H43" s="243">
        <v>15874</v>
      </c>
      <c r="I43" s="203">
        <v>130439</v>
      </c>
      <c r="J43" s="243">
        <v>17087</v>
      </c>
      <c r="K43" s="203">
        <f>$I43-'Año 2009'!$I44</f>
        <v>24871</v>
      </c>
      <c r="L43" s="201">
        <f>$J43-'Año 2009'!$J44</f>
        <v>4443</v>
      </c>
      <c r="M43" s="242"/>
    </row>
    <row r="44" spans="1:13" x14ac:dyDescent="0.2">
      <c r="A44" s="125">
        <v>40</v>
      </c>
      <c r="B44" s="135" t="s">
        <v>40</v>
      </c>
      <c r="C44" s="200">
        <v>9810</v>
      </c>
      <c r="D44" s="202">
        <v>848</v>
      </c>
      <c r="E44" s="203">
        <v>10504</v>
      </c>
      <c r="F44" s="201">
        <v>915</v>
      </c>
      <c r="G44" s="203">
        <v>11211</v>
      </c>
      <c r="H44" s="243">
        <v>972</v>
      </c>
      <c r="I44" s="203">
        <v>11933</v>
      </c>
      <c r="J44" s="243">
        <v>1048</v>
      </c>
      <c r="K44" s="203">
        <f>$I44-'Año 2009'!$I45</f>
        <v>2596</v>
      </c>
      <c r="L44" s="201">
        <f>$J44-'Año 2009'!$J45</f>
        <v>304</v>
      </c>
      <c r="M44" s="242"/>
    </row>
    <row r="45" spans="1:13" ht="25.5" x14ac:dyDescent="0.2">
      <c r="A45" s="125">
        <v>41</v>
      </c>
      <c r="B45" s="135" t="s">
        <v>41</v>
      </c>
      <c r="C45" s="209">
        <v>122104</v>
      </c>
      <c r="D45" s="111">
        <v>3668</v>
      </c>
      <c r="E45" s="110">
        <v>136965</v>
      </c>
      <c r="F45" s="112">
        <v>4014</v>
      </c>
      <c r="G45" s="110">
        <v>150446</v>
      </c>
      <c r="H45" s="246">
        <v>4454</v>
      </c>
      <c r="I45" s="110">
        <v>164996</v>
      </c>
      <c r="J45" s="246">
        <v>4934</v>
      </c>
      <c r="K45" s="110">
        <f>$I45-'Año 2009'!$I48</f>
        <v>51915</v>
      </c>
      <c r="L45" s="112">
        <f>$J45-'Año 2009'!$J48</f>
        <v>1609</v>
      </c>
      <c r="M45" s="247"/>
    </row>
    <row r="46" spans="1:13" ht="25.5" x14ac:dyDescent="0.2">
      <c r="A46" s="125">
        <v>42</v>
      </c>
      <c r="B46" s="135" t="s">
        <v>42</v>
      </c>
      <c r="C46" s="209">
        <v>2050</v>
      </c>
      <c r="D46" s="111">
        <v>247</v>
      </c>
      <c r="E46" s="110">
        <v>2230</v>
      </c>
      <c r="F46" s="112">
        <v>261</v>
      </c>
      <c r="G46" s="110">
        <v>2423</v>
      </c>
      <c r="H46" s="246">
        <v>286</v>
      </c>
      <c r="I46" s="110">
        <v>2631</v>
      </c>
      <c r="J46" s="246">
        <v>311</v>
      </c>
      <c r="K46" s="110">
        <f>$I46-'Año 2009'!$I49</f>
        <v>697</v>
      </c>
      <c r="L46" s="112">
        <f>$J46-'Año 2009'!$J49</f>
        <v>86</v>
      </c>
      <c r="M46" s="247"/>
    </row>
    <row r="47" spans="1:13" ht="25.5" x14ac:dyDescent="0.2">
      <c r="A47" s="125">
        <v>43</v>
      </c>
      <c r="B47" s="135" t="s">
        <v>170</v>
      </c>
      <c r="C47" s="209">
        <v>2803</v>
      </c>
      <c r="D47" s="111">
        <v>437</v>
      </c>
      <c r="E47" s="110">
        <v>3064</v>
      </c>
      <c r="F47" s="112">
        <v>474</v>
      </c>
      <c r="G47" s="110">
        <v>3331</v>
      </c>
      <c r="H47" s="246">
        <v>532</v>
      </c>
      <c r="I47" s="110">
        <v>3609</v>
      </c>
      <c r="J47" s="246">
        <v>583</v>
      </c>
      <c r="K47" s="110">
        <f>$I47-'Año 2009'!$I50</f>
        <v>962</v>
      </c>
      <c r="L47" s="112">
        <f>$J47-'Año 2009'!$J50</f>
        <v>182</v>
      </c>
      <c r="M47" s="247"/>
    </row>
    <row r="48" spans="1:13" x14ac:dyDescent="0.2">
      <c r="A48" s="125">
        <v>44</v>
      </c>
      <c r="B48" s="135" t="s">
        <v>173</v>
      </c>
      <c r="C48" s="200">
        <v>8113</v>
      </c>
      <c r="D48" s="202">
        <v>3348</v>
      </c>
      <c r="E48" s="203">
        <v>8778</v>
      </c>
      <c r="F48" s="201">
        <v>3705</v>
      </c>
      <c r="G48" s="203">
        <v>9441</v>
      </c>
      <c r="H48" s="243">
        <v>4084</v>
      </c>
      <c r="I48" s="203">
        <v>10104</v>
      </c>
      <c r="J48" s="243">
        <v>4460</v>
      </c>
      <c r="K48" s="203">
        <f>$I48-'Año 2009'!$I51</f>
        <v>2382</v>
      </c>
      <c r="L48" s="201">
        <f>$J48-'Año 2009'!$J51</f>
        <v>1419</v>
      </c>
      <c r="M48" s="242"/>
    </row>
    <row r="49" spans="1:13" x14ac:dyDescent="0.2">
      <c r="A49" s="125">
        <v>45</v>
      </c>
      <c r="B49" s="135" t="s">
        <v>43</v>
      </c>
      <c r="C49" s="200">
        <v>2509</v>
      </c>
      <c r="D49" s="202">
        <v>370</v>
      </c>
      <c r="E49" s="203">
        <v>2695</v>
      </c>
      <c r="F49" s="201">
        <v>401</v>
      </c>
      <c r="G49" s="203">
        <v>2875</v>
      </c>
      <c r="H49" s="243">
        <v>429</v>
      </c>
      <c r="I49" s="203">
        <v>3086</v>
      </c>
      <c r="J49" s="243">
        <v>457</v>
      </c>
      <c r="K49" s="203">
        <f>$I49-'Año 2009'!$I52</f>
        <v>696</v>
      </c>
      <c r="L49" s="201">
        <f>$J49-'Año 2009'!$J52</f>
        <v>124</v>
      </c>
      <c r="M49" s="242"/>
    </row>
    <row r="50" spans="1:13" x14ac:dyDescent="0.2">
      <c r="A50" s="125">
        <v>46</v>
      </c>
      <c r="B50" s="135" t="s">
        <v>44</v>
      </c>
      <c r="C50" s="200">
        <v>1380626</v>
      </c>
      <c r="D50" s="202">
        <v>31650</v>
      </c>
      <c r="E50" s="203">
        <v>1494734</v>
      </c>
      <c r="F50" s="201">
        <v>33956</v>
      </c>
      <c r="G50" s="203">
        <v>1621539</v>
      </c>
      <c r="H50" s="243">
        <v>36335</v>
      </c>
      <c r="I50" s="203">
        <v>1724955</v>
      </c>
      <c r="J50" s="243">
        <v>38962</v>
      </c>
      <c r="K50" s="203">
        <f>$I50-'Año 2009'!$I53</f>
        <v>419316</v>
      </c>
      <c r="L50" s="201">
        <f>$J50-'Año 2009'!$J53</f>
        <v>10375</v>
      </c>
      <c r="M50" s="242"/>
    </row>
    <row r="51" spans="1:13" x14ac:dyDescent="0.2">
      <c r="A51" s="125">
        <v>47</v>
      </c>
      <c r="B51" s="135" t="s">
        <v>45</v>
      </c>
      <c r="C51" s="200">
        <v>69276</v>
      </c>
      <c r="D51" s="202">
        <v>2133</v>
      </c>
      <c r="E51" s="203">
        <v>75766</v>
      </c>
      <c r="F51" s="201">
        <v>2331</v>
      </c>
      <c r="G51" s="203">
        <v>84511</v>
      </c>
      <c r="H51" s="243">
        <v>2597</v>
      </c>
      <c r="I51" s="203">
        <v>92648</v>
      </c>
      <c r="J51" s="243">
        <v>2816</v>
      </c>
      <c r="K51" s="203">
        <f>$I51-'Año 2009'!$I54</f>
        <v>26948</v>
      </c>
      <c r="L51" s="201">
        <f>$J51-'Año 2009'!$J54</f>
        <v>899</v>
      </c>
      <c r="M51" s="242"/>
    </row>
    <row r="52" spans="1:13" x14ac:dyDescent="0.2">
      <c r="A52" s="125">
        <v>48</v>
      </c>
      <c r="B52" s="135" t="s">
        <v>46</v>
      </c>
      <c r="C52" s="200">
        <v>3932</v>
      </c>
      <c r="D52" s="202">
        <v>278</v>
      </c>
      <c r="E52" s="203">
        <v>4296</v>
      </c>
      <c r="F52" s="201">
        <v>310</v>
      </c>
      <c r="G52" s="203">
        <v>4665</v>
      </c>
      <c r="H52" s="243">
        <v>336</v>
      </c>
      <c r="I52" s="203">
        <v>5106</v>
      </c>
      <c r="J52" s="243">
        <v>366</v>
      </c>
      <c r="K52" s="203">
        <f>$I52-'Año 2009'!$I55</f>
        <v>1426</v>
      </c>
      <c r="L52" s="201">
        <f>$J52-'Año 2009'!$J55</f>
        <v>132</v>
      </c>
      <c r="M52" s="242"/>
    </row>
    <row r="53" spans="1:13" ht="25.5" x14ac:dyDescent="0.2">
      <c r="A53" s="125">
        <v>49</v>
      </c>
      <c r="B53" s="135" t="s">
        <v>47</v>
      </c>
      <c r="C53" s="209">
        <v>24960</v>
      </c>
      <c r="D53" s="111">
        <v>346</v>
      </c>
      <c r="E53" s="110">
        <v>27824</v>
      </c>
      <c r="F53" s="112">
        <v>399</v>
      </c>
      <c r="G53" s="110">
        <v>30687</v>
      </c>
      <c r="H53" s="246">
        <v>449</v>
      </c>
      <c r="I53" s="110">
        <v>33801</v>
      </c>
      <c r="J53" s="246">
        <v>514</v>
      </c>
      <c r="K53" s="110">
        <f>$I53-'Año 2009'!$I56</f>
        <v>11041</v>
      </c>
      <c r="L53" s="112">
        <f>$J53-'Año 2009'!$J56</f>
        <v>217</v>
      </c>
      <c r="M53" s="247"/>
    </row>
    <row r="54" spans="1:13" x14ac:dyDescent="0.2">
      <c r="A54" s="125">
        <v>50</v>
      </c>
      <c r="B54" s="135" t="s">
        <v>48</v>
      </c>
      <c r="C54" s="200">
        <v>45332</v>
      </c>
      <c r="D54" s="202">
        <v>191</v>
      </c>
      <c r="E54" s="203">
        <v>49802</v>
      </c>
      <c r="F54" s="201">
        <v>212</v>
      </c>
      <c r="G54" s="203">
        <v>54056</v>
      </c>
      <c r="H54" s="243">
        <v>229</v>
      </c>
      <c r="I54" s="203">
        <v>58971</v>
      </c>
      <c r="J54" s="243">
        <v>250</v>
      </c>
      <c r="K54" s="203">
        <f>$I54-'Año 2009'!$I57</f>
        <v>16739</v>
      </c>
      <c r="L54" s="201">
        <f>$J54-'Año 2009'!$J57</f>
        <v>82</v>
      </c>
      <c r="M54" s="242"/>
    </row>
    <row r="55" spans="1:13" x14ac:dyDescent="0.2">
      <c r="A55" s="125">
        <v>51</v>
      </c>
      <c r="B55" s="135" t="s">
        <v>172</v>
      </c>
      <c r="C55" s="200">
        <v>399</v>
      </c>
      <c r="D55" s="202">
        <v>58</v>
      </c>
      <c r="E55" s="203">
        <v>410</v>
      </c>
      <c r="F55" s="201">
        <v>60</v>
      </c>
      <c r="G55" s="203">
        <v>416</v>
      </c>
      <c r="H55" s="243">
        <v>65</v>
      </c>
      <c r="I55" s="203">
        <v>425</v>
      </c>
      <c r="J55" s="243">
        <v>67</v>
      </c>
      <c r="K55" s="203">
        <f>$I55-'Año 2009'!$I58</f>
        <v>29</v>
      </c>
      <c r="L55" s="201">
        <f>$J55-'Año 2009'!$J58</f>
        <v>10</v>
      </c>
      <c r="M55" s="242"/>
    </row>
    <row r="56" spans="1:13" x14ac:dyDescent="0.2">
      <c r="A56" s="125">
        <v>52</v>
      </c>
      <c r="B56" s="135" t="s">
        <v>49</v>
      </c>
      <c r="C56" s="200">
        <v>24118</v>
      </c>
      <c r="D56" s="202">
        <v>3676</v>
      </c>
      <c r="E56" s="203">
        <v>25281</v>
      </c>
      <c r="F56" s="201">
        <v>3891</v>
      </c>
      <c r="G56" s="203">
        <v>26433</v>
      </c>
      <c r="H56" s="243">
        <v>4188</v>
      </c>
      <c r="I56" s="203">
        <v>27589</v>
      </c>
      <c r="J56" s="243">
        <v>4442</v>
      </c>
      <c r="K56" s="203">
        <f>$I56-'Año 2009'!$I59</f>
        <v>4219</v>
      </c>
      <c r="L56" s="201">
        <f>$J56-'Año 2009'!$J59</f>
        <v>990</v>
      </c>
      <c r="M56" s="242"/>
    </row>
    <row r="57" spans="1:13" ht="25.5" x14ac:dyDescent="0.2">
      <c r="A57" s="125">
        <v>53</v>
      </c>
      <c r="B57" s="135" t="s">
        <v>50</v>
      </c>
      <c r="C57" s="209">
        <v>5512</v>
      </c>
      <c r="D57" s="111">
        <v>332</v>
      </c>
      <c r="E57" s="110">
        <v>5979</v>
      </c>
      <c r="F57" s="112">
        <v>364</v>
      </c>
      <c r="G57" s="110">
        <v>6483</v>
      </c>
      <c r="H57" s="246">
        <v>386</v>
      </c>
      <c r="I57" s="110">
        <v>6984</v>
      </c>
      <c r="J57" s="246">
        <v>405</v>
      </c>
      <c r="K57" s="110">
        <f>$I57-'Año 2009'!$I60</f>
        <v>1670</v>
      </c>
      <c r="L57" s="112">
        <f>$J57-'Año 2009'!$J60</f>
        <v>94</v>
      </c>
      <c r="M57" s="247"/>
    </row>
    <row r="58" spans="1:13" x14ac:dyDescent="0.2">
      <c r="A58" s="125">
        <v>54</v>
      </c>
      <c r="B58" s="135" t="s">
        <v>51</v>
      </c>
      <c r="C58" s="200">
        <v>174033</v>
      </c>
      <c r="D58" s="202">
        <v>446</v>
      </c>
      <c r="E58" s="203">
        <v>189890</v>
      </c>
      <c r="F58" s="201">
        <v>514</v>
      </c>
      <c r="G58" s="203">
        <v>205498</v>
      </c>
      <c r="H58" s="243">
        <v>556</v>
      </c>
      <c r="I58" s="203">
        <v>222387</v>
      </c>
      <c r="J58" s="243">
        <v>601</v>
      </c>
      <c r="K58" s="203">
        <f>$I58-'Año 2009'!$I61</f>
        <v>59223</v>
      </c>
      <c r="L58" s="201">
        <f>$J58-'Año 2009'!$J61</f>
        <v>195</v>
      </c>
      <c r="M58" s="242"/>
    </row>
    <row r="59" spans="1:13" x14ac:dyDescent="0.2">
      <c r="A59" s="125">
        <v>55</v>
      </c>
      <c r="B59" s="135" t="s">
        <v>52</v>
      </c>
      <c r="C59" s="200">
        <v>2224</v>
      </c>
      <c r="D59" s="202">
        <v>113</v>
      </c>
      <c r="E59" s="203">
        <v>2414</v>
      </c>
      <c r="F59" s="201">
        <v>126</v>
      </c>
      <c r="G59" s="203">
        <v>2656</v>
      </c>
      <c r="H59" s="243">
        <v>137</v>
      </c>
      <c r="I59" s="203">
        <v>2871</v>
      </c>
      <c r="J59" s="243">
        <v>153</v>
      </c>
      <c r="K59" s="203">
        <f>$I59-'Año 2009'!$I62</f>
        <v>770</v>
      </c>
      <c r="L59" s="201">
        <f>$J59-'Año 2009'!$J62</f>
        <v>54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58756</v>
      </c>
      <c r="D60" s="111">
        <v>3793</v>
      </c>
      <c r="E60" s="110">
        <v>64764</v>
      </c>
      <c r="F60" s="112">
        <v>4152</v>
      </c>
      <c r="G60" s="110">
        <v>69865</v>
      </c>
      <c r="H60" s="246">
        <v>4447</v>
      </c>
      <c r="I60" s="110">
        <v>77085</v>
      </c>
      <c r="J60" s="246">
        <v>4783</v>
      </c>
      <c r="K60" s="110">
        <f>$I60-'Año 2009'!$I63</f>
        <v>21973</v>
      </c>
      <c r="L60" s="112">
        <f>$J60-'Año 2009'!$J63</f>
        <v>1309</v>
      </c>
      <c r="M60" s="247"/>
    </row>
    <row r="61" spans="1:13" ht="17.25" customHeight="1" x14ac:dyDescent="0.2">
      <c r="A61" s="213">
        <v>57</v>
      </c>
      <c r="B61" s="248" t="s">
        <v>197</v>
      </c>
      <c r="C61" s="215"/>
      <c r="D61" s="217"/>
      <c r="E61" s="218"/>
      <c r="F61" s="216"/>
      <c r="G61" s="218">
        <v>361</v>
      </c>
      <c r="H61" s="249">
        <v>468</v>
      </c>
      <c r="I61" s="218">
        <v>866</v>
      </c>
      <c r="J61" s="249">
        <v>537</v>
      </c>
      <c r="K61" s="218">
        <f>I61</f>
        <v>866</v>
      </c>
      <c r="L61" s="216">
        <f>J61</f>
        <v>537</v>
      </c>
      <c r="M61" s="247"/>
    </row>
    <row r="62" spans="1:13" ht="17.25" customHeight="1" x14ac:dyDescent="0.2">
      <c r="A62" s="213">
        <v>58</v>
      </c>
      <c r="B62" s="250" t="s">
        <v>198</v>
      </c>
      <c r="C62" s="215"/>
      <c r="D62" s="217"/>
      <c r="E62" s="218"/>
      <c r="F62" s="216"/>
      <c r="G62" s="218">
        <v>117</v>
      </c>
      <c r="H62" s="249">
        <v>253</v>
      </c>
      <c r="I62" s="218">
        <v>288</v>
      </c>
      <c r="J62" s="249">
        <v>269</v>
      </c>
      <c r="K62" s="218">
        <f t="shared" ref="K62:K74" si="0">I62</f>
        <v>288</v>
      </c>
      <c r="L62" s="216">
        <f t="shared" ref="L62:L74" si="1">J62</f>
        <v>269</v>
      </c>
      <c r="M62" s="247"/>
    </row>
    <row r="63" spans="1:13" ht="17.25" customHeight="1" x14ac:dyDescent="0.2">
      <c r="A63" s="213">
        <v>59</v>
      </c>
      <c r="B63" s="250" t="s">
        <v>199</v>
      </c>
      <c r="C63" s="215"/>
      <c r="D63" s="217"/>
      <c r="E63" s="218"/>
      <c r="F63" s="216"/>
      <c r="G63" s="218">
        <v>320</v>
      </c>
      <c r="H63" s="249">
        <v>449</v>
      </c>
      <c r="I63" s="218">
        <v>782</v>
      </c>
      <c r="J63" s="249">
        <v>528</v>
      </c>
      <c r="K63" s="218">
        <f t="shared" si="0"/>
        <v>782</v>
      </c>
      <c r="L63" s="216">
        <f t="shared" si="1"/>
        <v>528</v>
      </c>
      <c r="M63" s="247"/>
    </row>
    <row r="64" spans="1:13" ht="17.25" customHeight="1" x14ac:dyDescent="0.2">
      <c r="A64" s="213">
        <v>60</v>
      </c>
      <c r="B64" s="250" t="s">
        <v>200</v>
      </c>
      <c r="C64" s="215"/>
      <c r="D64" s="217"/>
      <c r="E64" s="218"/>
      <c r="F64" s="216"/>
      <c r="G64" s="218">
        <v>1714</v>
      </c>
      <c r="H64" s="249">
        <v>394</v>
      </c>
      <c r="I64" s="218">
        <v>3349</v>
      </c>
      <c r="J64" s="249">
        <v>626</v>
      </c>
      <c r="K64" s="218">
        <f t="shared" si="0"/>
        <v>3349</v>
      </c>
      <c r="L64" s="216">
        <f t="shared" si="1"/>
        <v>626</v>
      </c>
      <c r="M64" s="247"/>
    </row>
    <row r="65" spans="1:16" ht="17.25" customHeight="1" x14ac:dyDescent="0.2">
      <c r="A65" s="213">
        <v>61</v>
      </c>
      <c r="B65" s="250" t="s">
        <v>201</v>
      </c>
      <c r="C65" s="215"/>
      <c r="D65" s="217"/>
      <c r="E65" s="218"/>
      <c r="F65" s="216"/>
      <c r="G65" s="218">
        <v>6083</v>
      </c>
      <c r="H65" s="249">
        <v>1691</v>
      </c>
      <c r="I65" s="218">
        <v>11879</v>
      </c>
      <c r="J65" s="249">
        <v>3165</v>
      </c>
      <c r="K65" s="218">
        <f t="shared" si="0"/>
        <v>11879</v>
      </c>
      <c r="L65" s="216">
        <f t="shared" si="1"/>
        <v>3165</v>
      </c>
      <c r="M65" s="247"/>
    </row>
    <row r="66" spans="1:16" ht="17.25" customHeight="1" x14ac:dyDescent="0.2">
      <c r="A66" s="213">
        <v>62</v>
      </c>
      <c r="B66" s="250" t="s">
        <v>202</v>
      </c>
      <c r="C66" s="215"/>
      <c r="D66" s="217"/>
      <c r="E66" s="218"/>
      <c r="F66" s="216"/>
      <c r="G66" s="218">
        <v>998</v>
      </c>
      <c r="H66" s="249">
        <v>719</v>
      </c>
      <c r="I66" s="218">
        <v>2318</v>
      </c>
      <c r="J66" s="249">
        <v>968</v>
      </c>
      <c r="K66" s="218">
        <f t="shared" si="0"/>
        <v>2318</v>
      </c>
      <c r="L66" s="216">
        <f t="shared" si="1"/>
        <v>968</v>
      </c>
      <c r="M66" s="247"/>
    </row>
    <row r="67" spans="1:16" ht="17.25" customHeight="1" x14ac:dyDescent="0.2">
      <c r="A67" s="213">
        <v>63</v>
      </c>
      <c r="B67" s="250" t="s">
        <v>203</v>
      </c>
      <c r="C67" s="215"/>
      <c r="D67" s="217"/>
      <c r="E67" s="218"/>
      <c r="F67" s="216"/>
      <c r="G67" s="218">
        <v>46</v>
      </c>
      <c r="H67" s="249">
        <v>55</v>
      </c>
      <c r="I67" s="218">
        <v>92</v>
      </c>
      <c r="J67" s="249">
        <v>88</v>
      </c>
      <c r="K67" s="218">
        <f t="shared" si="0"/>
        <v>92</v>
      </c>
      <c r="L67" s="216">
        <f t="shared" si="1"/>
        <v>88</v>
      </c>
      <c r="M67" s="247"/>
    </row>
    <row r="68" spans="1:16" ht="17.25" customHeight="1" x14ac:dyDescent="0.2">
      <c r="A68" s="213">
        <v>64</v>
      </c>
      <c r="B68" s="250" t="s">
        <v>204</v>
      </c>
      <c r="C68" s="215"/>
      <c r="D68" s="217"/>
      <c r="E68" s="218"/>
      <c r="F68" s="216"/>
      <c r="G68" s="218">
        <v>2048</v>
      </c>
      <c r="H68" s="249">
        <v>47</v>
      </c>
      <c r="I68" s="218">
        <v>4723</v>
      </c>
      <c r="J68" s="249">
        <v>98</v>
      </c>
      <c r="K68" s="218">
        <f t="shared" si="0"/>
        <v>4723</v>
      </c>
      <c r="L68" s="216">
        <f t="shared" si="1"/>
        <v>98</v>
      </c>
      <c r="M68" s="247"/>
    </row>
    <row r="69" spans="1:16" ht="17.25" customHeight="1" x14ac:dyDescent="0.2">
      <c r="A69" s="213">
        <v>65</v>
      </c>
      <c r="B69" s="250" t="s">
        <v>205</v>
      </c>
      <c r="C69" s="215"/>
      <c r="D69" s="217"/>
      <c r="E69" s="218"/>
      <c r="F69" s="216"/>
      <c r="G69" s="218">
        <v>9447</v>
      </c>
      <c r="H69" s="249">
        <v>132</v>
      </c>
      <c r="I69" s="218">
        <v>25046</v>
      </c>
      <c r="J69" s="249">
        <v>271</v>
      </c>
      <c r="K69" s="218">
        <f t="shared" si="0"/>
        <v>25046</v>
      </c>
      <c r="L69" s="216">
        <f t="shared" si="1"/>
        <v>271</v>
      </c>
      <c r="M69" s="247"/>
    </row>
    <row r="70" spans="1:16" ht="17.25" customHeight="1" x14ac:dyDescent="0.2">
      <c r="A70" s="213">
        <v>66</v>
      </c>
      <c r="B70" s="250" t="s">
        <v>206</v>
      </c>
      <c r="C70" s="215"/>
      <c r="D70" s="217"/>
      <c r="E70" s="218"/>
      <c r="F70" s="216"/>
      <c r="G70" s="218">
        <v>31205</v>
      </c>
      <c r="H70" s="249">
        <v>1428</v>
      </c>
      <c r="I70" s="218">
        <v>64713</v>
      </c>
      <c r="J70" s="249">
        <v>2669</v>
      </c>
      <c r="K70" s="218">
        <f t="shared" si="0"/>
        <v>64713</v>
      </c>
      <c r="L70" s="216">
        <f t="shared" si="1"/>
        <v>2669</v>
      </c>
      <c r="M70" s="247"/>
    </row>
    <row r="71" spans="1:16" ht="17.25" customHeight="1" x14ac:dyDescent="0.2">
      <c r="A71" s="213">
        <v>67</v>
      </c>
      <c r="B71" s="250" t="s">
        <v>207</v>
      </c>
      <c r="C71" s="215"/>
      <c r="D71" s="217"/>
      <c r="E71" s="218"/>
      <c r="F71" s="216"/>
      <c r="G71" s="218">
        <v>231</v>
      </c>
      <c r="H71" s="249">
        <v>246</v>
      </c>
      <c r="I71" s="218">
        <v>332</v>
      </c>
      <c r="J71" s="249">
        <v>298</v>
      </c>
      <c r="K71" s="218">
        <f t="shared" si="0"/>
        <v>332</v>
      </c>
      <c r="L71" s="216">
        <f t="shared" si="1"/>
        <v>298</v>
      </c>
      <c r="M71" s="247"/>
    </row>
    <row r="72" spans="1:16" ht="17.25" customHeight="1" x14ac:dyDescent="0.2">
      <c r="A72" s="213">
        <v>68</v>
      </c>
      <c r="B72" s="248" t="s">
        <v>208</v>
      </c>
      <c r="C72" s="215"/>
      <c r="D72" s="217"/>
      <c r="E72" s="218"/>
      <c r="F72" s="216"/>
      <c r="G72" s="218">
        <v>99</v>
      </c>
      <c r="H72" s="249">
        <v>63</v>
      </c>
      <c r="I72" s="218">
        <v>170</v>
      </c>
      <c r="J72" s="249">
        <v>101</v>
      </c>
      <c r="K72" s="218">
        <f t="shared" si="0"/>
        <v>170</v>
      </c>
      <c r="L72" s="216">
        <f t="shared" si="1"/>
        <v>101</v>
      </c>
      <c r="M72" s="247"/>
    </row>
    <row r="73" spans="1:16" ht="17.25" customHeight="1" x14ac:dyDescent="0.2">
      <c r="A73" s="213">
        <v>69</v>
      </c>
      <c r="B73" s="248" t="s">
        <v>209</v>
      </c>
      <c r="C73" s="215"/>
      <c r="D73" s="217"/>
      <c r="E73" s="218"/>
      <c r="F73" s="216"/>
      <c r="G73" s="218">
        <v>200</v>
      </c>
      <c r="H73" s="249">
        <v>85</v>
      </c>
      <c r="I73" s="218">
        <v>314</v>
      </c>
      <c r="J73" s="249">
        <v>120</v>
      </c>
      <c r="K73" s="218">
        <f t="shared" si="0"/>
        <v>314</v>
      </c>
      <c r="L73" s="216">
        <f t="shared" si="1"/>
        <v>120</v>
      </c>
      <c r="M73" s="247"/>
    </row>
    <row r="74" spans="1:16" ht="17.25" customHeight="1" thickBot="1" x14ac:dyDescent="0.25">
      <c r="A74" s="213">
        <v>0</v>
      </c>
      <c r="B74" s="250" t="s">
        <v>160</v>
      </c>
      <c r="C74" s="215"/>
      <c r="D74" s="217">
        <v>8</v>
      </c>
      <c r="E74" s="218"/>
      <c r="F74" s="216">
        <v>9</v>
      </c>
      <c r="G74" s="218"/>
      <c r="H74" s="249">
        <v>10</v>
      </c>
      <c r="I74" s="218"/>
      <c r="J74" s="249">
        <v>10</v>
      </c>
      <c r="K74" s="218">
        <f t="shared" si="0"/>
        <v>0</v>
      </c>
      <c r="L74" s="216">
        <f t="shared" si="1"/>
        <v>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9021296</v>
      </c>
      <c r="D75" s="222">
        <f t="shared" ref="D75:J75" si="2">SUM(D5:D74)</f>
        <v>494515</v>
      </c>
      <c r="E75" s="223">
        <f t="shared" si="2"/>
        <v>9530039</v>
      </c>
      <c r="F75" s="221">
        <f t="shared" si="2"/>
        <v>523030</v>
      </c>
      <c r="G75" s="223">
        <f t="shared" si="2"/>
        <v>10132809</v>
      </c>
      <c r="H75" s="251">
        <f t="shared" si="2"/>
        <v>559508</v>
      </c>
      <c r="I75" s="223">
        <f t="shared" si="2"/>
        <v>10714829</v>
      </c>
      <c r="J75" s="251">
        <f t="shared" si="2"/>
        <v>592316</v>
      </c>
      <c r="K75" s="223">
        <f>SUM(K5:K74)</f>
        <v>1984574</v>
      </c>
      <c r="L75" s="221">
        <f>SUM(L5:L74)</f>
        <v>124810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</row>
    <row r="79" spans="1:16" ht="27" customHeight="1" thickBot="1" x14ac:dyDescent="0.25">
      <c r="B79" s="253" t="s">
        <v>161</v>
      </c>
      <c r="O79" s="380" t="s">
        <v>67</v>
      </c>
      <c r="P79" s="381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ht="14.25" x14ac:dyDescent="0.2">
      <c r="A130" s="231"/>
      <c r="B130" s="231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ht="14.25" x14ac:dyDescent="0.2">
      <c r="A131" s="231"/>
      <c r="B131" s="231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  <row r="132" spans="1:13" ht="14.25" x14ac:dyDescent="0.2">
      <c r="A132" s="231"/>
      <c r="B132" s="231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</row>
    <row r="133" spans="1:13" ht="14.25" x14ac:dyDescent="0.2">
      <c r="A133" s="231"/>
      <c r="B133" s="231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</row>
    <row r="134" spans="1:13" ht="14.25" x14ac:dyDescent="0.2">
      <c r="A134" s="231"/>
      <c r="B134" s="231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</row>
    <row r="135" spans="1:13" ht="14.25" x14ac:dyDescent="0.2">
      <c r="A135" s="231"/>
      <c r="B135" s="231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</row>
    <row r="136" spans="1:13" ht="14.25" x14ac:dyDescent="0.2">
      <c r="A136" s="231"/>
      <c r="B136" s="231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</row>
    <row r="137" spans="1:13" ht="14.25" x14ac:dyDescent="0.2">
      <c r="A137" s="231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</row>
    <row r="138" spans="1:13" ht="14.25" x14ac:dyDescent="0.2">
      <c r="A138" s="231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</row>
    <row r="139" spans="1:13" ht="14.25" x14ac:dyDescent="0.2">
      <c r="A139" s="231"/>
      <c r="B139" s="231"/>
      <c r="C139" s="232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</row>
    <row r="140" spans="1:13" ht="14.25" x14ac:dyDescent="0.2">
      <c r="A140" s="231"/>
      <c r="B140" s="231"/>
      <c r="C140" s="232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</row>
    <row r="141" spans="1:13" ht="14.25" x14ac:dyDescent="0.2">
      <c r="A141" s="231"/>
      <c r="B141" s="231"/>
      <c r="C141" s="232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</row>
    <row r="142" spans="1:13" x14ac:dyDescent="0.2">
      <c r="A142" s="118"/>
      <c r="B142" s="118"/>
      <c r="C142" s="118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</row>
    <row r="143" spans="1:13" x14ac:dyDescent="0.2">
      <c r="A143" s="118"/>
      <c r="B143" s="118"/>
      <c r="C143" s="118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</row>
    <row r="144" spans="1:13" x14ac:dyDescent="0.2">
      <c r="A144" s="118"/>
      <c r="B144" s="118"/>
      <c r="C144" s="118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2" activeCellId="2" sqref="E22 G22 I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4.7109375" style="122" customWidth="1"/>
    <col min="5" max="5" width="13.28515625" style="122" customWidth="1"/>
    <col min="6" max="6" width="14.85546875" style="122" customWidth="1"/>
    <col min="7" max="7" width="12.5703125" style="122" customWidth="1"/>
    <col min="8" max="8" width="15" style="122" customWidth="1"/>
    <col min="9" max="9" width="13.42578125" style="122" customWidth="1"/>
    <col min="10" max="10" width="16" style="122" customWidth="1"/>
    <col min="11" max="11" width="12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95"/>
      <c r="B2" s="389" t="s">
        <v>0</v>
      </c>
      <c r="C2" s="399" t="s">
        <v>237</v>
      </c>
      <c r="D2" s="398"/>
      <c r="E2" s="399" t="s">
        <v>238</v>
      </c>
      <c r="F2" s="398"/>
      <c r="G2" s="399" t="s">
        <v>239</v>
      </c>
      <c r="H2" s="398"/>
      <c r="I2" s="399" t="s">
        <v>240</v>
      </c>
      <c r="J2" s="398"/>
      <c r="K2" s="399" t="s">
        <v>325</v>
      </c>
      <c r="L2" s="398"/>
      <c r="M2" s="235"/>
    </row>
    <row r="3" spans="1:19" ht="13.5" thickBot="1" x14ac:dyDescent="0.25">
      <c r="A3" s="396"/>
      <c r="B3" s="390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06" t="s">
        <v>54</v>
      </c>
      <c r="L3" s="407" t="s">
        <v>55</v>
      </c>
      <c r="M3" s="237"/>
      <c r="S3" s="191"/>
    </row>
    <row r="4" spans="1:19" ht="14.25" customHeight="1" thickBot="1" x14ac:dyDescent="0.25">
      <c r="A4" s="397"/>
      <c r="B4" s="391"/>
      <c r="C4" s="102">
        <v>40629</v>
      </c>
      <c r="D4" s="238">
        <v>40629</v>
      </c>
      <c r="E4" s="102">
        <v>40727</v>
      </c>
      <c r="F4" s="238">
        <v>40727</v>
      </c>
      <c r="G4" s="102"/>
      <c r="H4" s="238"/>
      <c r="I4" s="102">
        <v>40909</v>
      </c>
      <c r="J4" s="238">
        <v>40909</v>
      </c>
      <c r="K4" s="406"/>
      <c r="L4" s="407"/>
      <c r="M4" s="237"/>
    </row>
    <row r="5" spans="1:19" ht="13.5" thickBot="1" x14ac:dyDescent="0.25">
      <c r="A5" s="125">
        <v>1</v>
      </c>
      <c r="B5" s="175" t="s">
        <v>1</v>
      </c>
      <c r="C5" s="196">
        <v>20109</v>
      </c>
      <c r="D5" s="198">
        <v>1823</v>
      </c>
      <c r="E5" s="239">
        <v>21065</v>
      </c>
      <c r="F5" s="240">
        <v>1923</v>
      </c>
      <c r="G5" s="239">
        <f>+'TODOS LOS AÑOS'!AK4</f>
        <v>21939</v>
      </c>
      <c r="H5" s="241">
        <v>2021</v>
      </c>
      <c r="I5" s="239">
        <v>22853</v>
      </c>
      <c r="J5" s="241">
        <v>2104</v>
      </c>
      <c r="K5" s="239">
        <f>$I5-'Año 2010'!$I5</f>
        <v>3565</v>
      </c>
      <c r="L5" s="240">
        <f>$J5-'Año 2010'!$J5</f>
        <v>356</v>
      </c>
      <c r="M5" s="242"/>
      <c r="O5" s="380" t="s">
        <v>67</v>
      </c>
      <c r="P5" s="381"/>
    </row>
    <row r="6" spans="1:19" x14ac:dyDescent="0.2">
      <c r="A6" s="125">
        <v>2</v>
      </c>
      <c r="B6" s="135" t="s">
        <v>2</v>
      </c>
      <c r="C6" s="200">
        <v>40806</v>
      </c>
      <c r="D6" s="202">
        <v>1994</v>
      </c>
      <c r="E6" s="203">
        <v>43301</v>
      </c>
      <c r="F6" s="201">
        <v>2109</v>
      </c>
      <c r="G6" s="203">
        <f>+'TODOS LOS AÑOS'!AK5</f>
        <v>45245</v>
      </c>
      <c r="H6" s="243">
        <v>2212</v>
      </c>
      <c r="I6" s="203">
        <v>46985</v>
      </c>
      <c r="J6" s="243">
        <v>2308</v>
      </c>
      <c r="K6" s="203">
        <f>$I6-'Año 2010'!$I6</f>
        <v>7892</v>
      </c>
      <c r="L6" s="201">
        <f>$J6-'Año 2010'!$J6</f>
        <v>399</v>
      </c>
      <c r="M6" s="242"/>
    </row>
    <row r="7" spans="1:19" x14ac:dyDescent="0.2">
      <c r="A7" s="125">
        <v>3</v>
      </c>
      <c r="B7" s="135" t="s">
        <v>3</v>
      </c>
      <c r="C7" s="200">
        <v>178845</v>
      </c>
      <c r="D7" s="202">
        <v>7122</v>
      </c>
      <c r="E7" s="203">
        <v>288755</v>
      </c>
      <c r="F7" s="201">
        <v>7555</v>
      </c>
      <c r="G7" s="203">
        <f>+'TODOS LOS AÑOS'!AK6</f>
        <v>385997</v>
      </c>
      <c r="H7" s="243">
        <v>7966</v>
      </c>
      <c r="I7" s="203">
        <v>489711</v>
      </c>
      <c r="J7" s="243">
        <v>8391</v>
      </c>
      <c r="K7" s="203">
        <f>$I7-'Año 2010'!$I7</f>
        <v>369905</v>
      </c>
      <c r="L7" s="201">
        <f>$J7-'Año 2010'!$J7</f>
        <v>1640</v>
      </c>
      <c r="M7" s="242"/>
    </row>
    <row r="8" spans="1:19" x14ac:dyDescent="0.2">
      <c r="A8" s="125">
        <v>4</v>
      </c>
      <c r="B8" s="135" t="s">
        <v>4</v>
      </c>
      <c r="C8" s="200">
        <v>75523</v>
      </c>
      <c r="D8" s="202">
        <v>3879</v>
      </c>
      <c r="E8" s="203">
        <v>79731</v>
      </c>
      <c r="F8" s="201">
        <v>4144</v>
      </c>
      <c r="G8" s="203">
        <f>+'TODOS LOS AÑOS'!AK7</f>
        <v>83497</v>
      </c>
      <c r="H8" s="243">
        <v>4404</v>
      </c>
      <c r="I8" s="203">
        <v>87273</v>
      </c>
      <c r="J8" s="243">
        <v>4640</v>
      </c>
      <c r="K8" s="203">
        <f>$I8-'Año 2010'!$I8</f>
        <v>15315</v>
      </c>
      <c r="L8" s="201">
        <f>$J8-'Año 2010'!$J8</f>
        <v>984</v>
      </c>
      <c r="M8" s="242"/>
    </row>
    <row r="9" spans="1:19" x14ac:dyDescent="0.2">
      <c r="A9" s="125">
        <v>5</v>
      </c>
      <c r="B9" s="135" t="s">
        <v>5</v>
      </c>
      <c r="C9" s="200">
        <v>374456</v>
      </c>
      <c r="D9" s="202">
        <v>5141</v>
      </c>
      <c r="E9" s="203">
        <v>404032</v>
      </c>
      <c r="F9" s="201">
        <v>5471</v>
      </c>
      <c r="G9" s="203">
        <f>+'TODOS LOS AÑOS'!AK8</f>
        <v>431038</v>
      </c>
      <c r="H9" s="243">
        <v>5811</v>
      </c>
      <c r="I9" s="203">
        <v>455227</v>
      </c>
      <c r="J9" s="243">
        <v>6104</v>
      </c>
      <c r="K9" s="203">
        <f>$I9-'Año 2010'!$I9</f>
        <v>103596</v>
      </c>
      <c r="L9" s="201">
        <f>$J9-'Año 2010'!$J9</f>
        <v>1203</v>
      </c>
      <c r="M9" s="242"/>
    </row>
    <row r="10" spans="1:19" x14ac:dyDescent="0.2">
      <c r="A10" s="125">
        <v>6</v>
      </c>
      <c r="B10" s="135" t="s">
        <v>6</v>
      </c>
      <c r="C10" s="200">
        <v>5920</v>
      </c>
      <c r="D10" s="202">
        <v>4840</v>
      </c>
      <c r="E10" s="203">
        <v>6206</v>
      </c>
      <c r="F10" s="201">
        <v>4975</v>
      </c>
      <c r="G10" s="203">
        <f>+'TODOS LOS AÑOS'!AK9</f>
        <v>6463</v>
      </c>
      <c r="H10" s="243">
        <v>5091</v>
      </c>
      <c r="I10" s="203">
        <v>6665</v>
      </c>
      <c r="J10" s="243">
        <v>5181</v>
      </c>
      <c r="K10" s="203">
        <f>$I10-'Año 2010'!$I10</f>
        <v>919</v>
      </c>
      <c r="L10" s="201">
        <f>$J10-'Año 2010'!$J10</f>
        <v>446</v>
      </c>
      <c r="M10" s="242"/>
    </row>
    <row r="11" spans="1:19" x14ac:dyDescent="0.2">
      <c r="A11" s="125">
        <v>7</v>
      </c>
      <c r="B11" s="135" t="s">
        <v>7</v>
      </c>
      <c r="C11" s="200">
        <v>686202</v>
      </c>
      <c r="D11" s="202">
        <v>58488</v>
      </c>
      <c r="E11" s="203">
        <v>711946</v>
      </c>
      <c r="F11" s="201">
        <v>61067</v>
      </c>
      <c r="G11" s="203">
        <f>+'TODOS LOS AÑOS'!AK10</f>
        <v>734057</v>
      </c>
      <c r="H11" s="243">
        <v>63195</v>
      </c>
      <c r="I11" s="203">
        <v>756287</v>
      </c>
      <c r="J11" s="243">
        <v>65368</v>
      </c>
      <c r="K11" s="203">
        <f>$I11-'Año 2010'!$I11</f>
        <v>89710</v>
      </c>
      <c r="L11" s="201">
        <f>$J11-'Año 2010'!$J11</f>
        <v>8936</v>
      </c>
      <c r="M11" s="242"/>
    </row>
    <row r="12" spans="1:19" x14ac:dyDescent="0.2">
      <c r="A12" s="125">
        <v>8</v>
      </c>
      <c r="B12" s="135" t="s">
        <v>8</v>
      </c>
      <c r="C12" s="200">
        <v>54660</v>
      </c>
      <c r="D12" s="202">
        <v>12386</v>
      </c>
      <c r="E12" s="203">
        <v>57550</v>
      </c>
      <c r="F12" s="201">
        <v>12988</v>
      </c>
      <c r="G12" s="203">
        <f>+'TODOS LOS AÑOS'!AK11</f>
        <v>59995</v>
      </c>
      <c r="H12" s="243">
        <v>13523</v>
      </c>
      <c r="I12" s="203">
        <v>62726</v>
      </c>
      <c r="J12" s="243">
        <v>14116</v>
      </c>
      <c r="K12" s="203">
        <f>$I12-'Año 2010'!$I12</f>
        <v>10378</v>
      </c>
      <c r="L12" s="201">
        <f>$J12-'Año 2010'!$J12</f>
        <v>2209</v>
      </c>
      <c r="M12" s="242"/>
    </row>
    <row r="13" spans="1:19" x14ac:dyDescent="0.2">
      <c r="A13" s="125">
        <v>9</v>
      </c>
      <c r="B13" s="135" t="s">
        <v>9</v>
      </c>
      <c r="C13" s="200">
        <v>4320</v>
      </c>
      <c r="D13" s="202">
        <v>189</v>
      </c>
      <c r="E13" s="203">
        <v>4604</v>
      </c>
      <c r="F13" s="201">
        <v>201</v>
      </c>
      <c r="G13" s="203">
        <f>+'TODOS LOS AÑOS'!AK12</f>
        <v>4850</v>
      </c>
      <c r="H13" s="243">
        <v>215</v>
      </c>
      <c r="I13" s="203">
        <v>5109</v>
      </c>
      <c r="J13" s="243">
        <v>220</v>
      </c>
      <c r="K13" s="203">
        <f>$I13-'Año 2010'!$I13</f>
        <v>1031</v>
      </c>
      <c r="L13" s="201">
        <f>$J13-'Año 2010'!$J13</f>
        <v>39</v>
      </c>
      <c r="M13" s="242"/>
    </row>
    <row r="14" spans="1:19" x14ac:dyDescent="0.2">
      <c r="A14" s="125">
        <v>10</v>
      </c>
      <c r="B14" s="135" t="s">
        <v>10</v>
      </c>
      <c r="C14" s="200">
        <v>3391</v>
      </c>
      <c r="D14" s="202">
        <v>902</v>
      </c>
      <c r="E14" s="203">
        <v>3594</v>
      </c>
      <c r="F14" s="201">
        <v>947</v>
      </c>
      <c r="G14" s="203">
        <f>+'TODOS LOS AÑOS'!AK13</f>
        <v>3742</v>
      </c>
      <c r="H14" s="243">
        <v>973</v>
      </c>
      <c r="I14" s="203">
        <v>3905</v>
      </c>
      <c r="J14" s="243">
        <v>1012</v>
      </c>
      <c r="K14" s="203">
        <f>$I14-'Año 2010'!$I14</f>
        <v>647</v>
      </c>
      <c r="L14" s="201">
        <f>$J14-'Año 2010'!$J14</f>
        <v>166</v>
      </c>
      <c r="M14" s="242"/>
    </row>
    <row r="15" spans="1:19" x14ac:dyDescent="0.2">
      <c r="A15" s="125">
        <v>11</v>
      </c>
      <c r="B15" s="135" t="s">
        <v>11</v>
      </c>
      <c r="C15" s="200">
        <v>294302</v>
      </c>
      <c r="D15" s="202">
        <v>10706</v>
      </c>
      <c r="E15" s="203">
        <v>310182</v>
      </c>
      <c r="F15" s="201">
        <v>11237</v>
      </c>
      <c r="G15" s="203">
        <f>+'TODOS LOS AÑOS'!AK14</f>
        <v>324045</v>
      </c>
      <c r="H15" s="243">
        <v>11721</v>
      </c>
      <c r="I15" s="203">
        <v>340656</v>
      </c>
      <c r="J15" s="243">
        <v>12227</v>
      </c>
      <c r="K15" s="203">
        <f>$I15-'Año 2010'!$I15</f>
        <v>59775</v>
      </c>
      <c r="L15" s="201">
        <f>$J15-'Año 2010'!$J15</f>
        <v>1955</v>
      </c>
      <c r="M15" s="242"/>
    </row>
    <row r="16" spans="1:19" ht="15" x14ac:dyDescent="0.2">
      <c r="A16" s="125">
        <v>12</v>
      </c>
      <c r="B16" s="135" t="s">
        <v>12</v>
      </c>
      <c r="C16" s="200">
        <v>11602</v>
      </c>
      <c r="D16" s="202">
        <v>874</v>
      </c>
      <c r="E16" s="203">
        <v>12293</v>
      </c>
      <c r="F16" s="201">
        <v>919</v>
      </c>
      <c r="G16" s="203">
        <f>+'TODOS LOS AÑOS'!AK15</f>
        <v>12843</v>
      </c>
      <c r="H16" s="243">
        <v>966</v>
      </c>
      <c r="I16" s="203">
        <v>13362</v>
      </c>
      <c r="J16" s="243">
        <v>1016</v>
      </c>
      <c r="K16" s="203">
        <f>$I16-'Año 2010'!$I16</f>
        <v>2243</v>
      </c>
      <c r="L16" s="201">
        <f>$J16-'Año 2010'!$J16</f>
        <v>191</v>
      </c>
      <c r="M16" s="242"/>
      <c r="P16" s="379"/>
      <c r="Q16" s="379"/>
    </row>
    <row r="17" spans="1:13" x14ac:dyDescent="0.2">
      <c r="A17" s="125">
        <v>13</v>
      </c>
      <c r="B17" s="135" t="s">
        <v>13</v>
      </c>
      <c r="C17" s="200">
        <v>2119</v>
      </c>
      <c r="D17" s="202">
        <v>225</v>
      </c>
      <c r="E17" s="203">
        <v>2232</v>
      </c>
      <c r="F17" s="201">
        <v>237</v>
      </c>
      <c r="G17" s="203">
        <f>+'TODOS LOS AÑOS'!AK16</f>
        <v>2331</v>
      </c>
      <c r="H17" s="243">
        <v>249</v>
      </c>
      <c r="I17" s="203">
        <v>2420</v>
      </c>
      <c r="J17" s="243">
        <v>262</v>
      </c>
      <c r="K17" s="203">
        <f>$I17-'Año 2010'!$I17</f>
        <v>390</v>
      </c>
      <c r="L17" s="201">
        <f>$J17-'Año 2010'!$J17</f>
        <v>45</v>
      </c>
      <c r="M17" s="242"/>
    </row>
    <row r="18" spans="1:13" x14ac:dyDescent="0.2">
      <c r="A18" s="125">
        <v>14</v>
      </c>
      <c r="B18" s="135" t="s">
        <v>14</v>
      </c>
      <c r="C18" s="200">
        <v>6286</v>
      </c>
      <c r="D18" s="202">
        <v>683</v>
      </c>
      <c r="E18" s="203">
        <v>6620</v>
      </c>
      <c r="F18" s="201">
        <v>718</v>
      </c>
      <c r="G18" s="203">
        <f>+'TODOS LOS AÑOS'!AK17</f>
        <v>6872</v>
      </c>
      <c r="H18" s="243">
        <v>759</v>
      </c>
      <c r="I18" s="203">
        <v>7146</v>
      </c>
      <c r="J18" s="243">
        <v>793</v>
      </c>
      <c r="K18" s="203">
        <f>$I18-'Año 2010'!$I18</f>
        <v>1088</v>
      </c>
      <c r="L18" s="201">
        <f>$J18-'Año 2010'!$J18</f>
        <v>136</v>
      </c>
      <c r="M18" s="242"/>
    </row>
    <row r="19" spans="1:13" x14ac:dyDescent="0.2">
      <c r="A19" s="125">
        <v>15</v>
      </c>
      <c r="B19" s="135" t="s">
        <v>15</v>
      </c>
      <c r="C19" s="200">
        <v>15639</v>
      </c>
      <c r="D19" s="202">
        <v>1330</v>
      </c>
      <c r="E19" s="203">
        <v>16392</v>
      </c>
      <c r="F19" s="201">
        <v>1403</v>
      </c>
      <c r="G19" s="203">
        <f>+'TODOS LOS AÑOS'!AK18</f>
        <v>17002</v>
      </c>
      <c r="H19" s="243">
        <v>1472</v>
      </c>
      <c r="I19" s="203">
        <v>17562</v>
      </c>
      <c r="J19" s="243">
        <v>1549</v>
      </c>
      <c r="K19" s="203">
        <f>$I19-'Año 2010'!$I19</f>
        <v>2496</v>
      </c>
      <c r="L19" s="201">
        <f>$J19-'Año 2010'!$J19</f>
        <v>259</v>
      </c>
      <c r="M19" s="242"/>
    </row>
    <row r="20" spans="1:13" x14ac:dyDescent="0.2">
      <c r="A20" s="125">
        <v>16</v>
      </c>
      <c r="B20" s="135" t="s">
        <v>16</v>
      </c>
      <c r="C20" s="200">
        <v>10058</v>
      </c>
      <c r="D20" s="202">
        <v>1495</v>
      </c>
      <c r="E20" s="203">
        <v>10461</v>
      </c>
      <c r="F20" s="201">
        <v>1558</v>
      </c>
      <c r="G20" s="203">
        <f>+'TODOS LOS AÑOS'!AK19</f>
        <v>10837</v>
      </c>
      <c r="H20" s="243">
        <v>1642</v>
      </c>
      <c r="I20" s="203">
        <v>11236</v>
      </c>
      <c r="J20" s="243">
        <v>1710</v>
      </c>
      <c r="K20" s="203">
        <f>$I20-'Año 2010'!$I20</f>
        <v>1561</v>
      </c>
      <c r="L20" s="201">
        <f>$J20-'Año 2010'!$J20</f>
        <v>280</v>
      </c>
      <c r="M20" s="242"/>
    </row>
    <row r="21" spans="1:13" x14ac:dyDescent="0.2">
      <c r="A21" s="125">
        <v>17</v>
      </c>
      <c r="B21" s="135" t="s">
        <v>17</v>
      </c>
      <c r="C21" s="200">
        <v>8893</v>
      </c>
      <c r="D21" s="202">
        <v>1491</v>
      </c>
      <c r="E21" s="203">
        <v>9356</v>
      </c>
      <c r="F21" s="201">
        <v>1574</v>
      </c>
      <c r="G21" s="203">
        <f>+'TODOS LOS AÑOS'!AK20</f>
        <v>9793</v>
      </c>
      <c r="H21" s="243">
        <v>1662</v>
      </c>
      <c r="I21" s="203">
        <v>10213</v>
      </c>
      <c r="J21" s="243">
        <v>1751</v>
      </c>
      <c r="K21" s="203">
        <f>$I21-'Año 2010'!$I21</f>
        <v>1776</v>
      </c>
      <c r="L21" s="201">
        <f>$J21-'Año 2010'!$J21</f>
        <v>318</v>
      </c>
      <c r="M21" s="242"/>
    </row>
    <row r="22" spans="1:13" s="150" customFormat="1" x14ac:dyDescent="0.2">
      <c r="A22" s="125">
        <v>18</v>
      </c>
      <c r="B22" s="135" t="s">
        <v>18</v>
      </c>
      <c r="C22" s="360" t="s">
        <v>58</v>
      </c>
      <c r="D22" s="111">
        <v>3006</v>
      </c>
      <c r="E22" s="359" t="str">
        <f>+'TODOS LOS AÑOS'!AI21</f>
        <v>ND</v>
      </c>
      <c r="F22" s="112">
        <v>3219</v>
      </c>
      <c r="G22" s="359" t="str">
        <f>+'TODOS LOS AÑOS'!AK21</f>
        <v>ND</v>
      </c>
      <c r="H22" s="246">
        <v>3374</v>
      </c>
      <c r="I22" s="359" t="str">
        <f>+'TODOS LOS AÑOS'!AM21</f>
        <v>ND</v>
      </c>
      <c r="J22" s="246">
        <v>3559</v>
      </c>
      <c r="K22" s="358">
        <v>2059</v>
      </c>
      <c r="L22" s="112">
        <f>$J22-'Año 2010'!$J22</f>
        <v>724</v>
      </c>
      <c r="M22" s="247"/>
    </row>
    <row r="23" spans="1:13" x14ac:dyDescent="0.2">
      <c r="A23" s="125">
        <v>19</v>
      </c>
      <c r="B23" s="135" t="s">
        <v>19</v>
      </c>
      <c r="C23" s="200">
        <v>1870556</v>
      </c>
      <c r="D23" s="202">
        <v>59553</v>
      </c>
      <c r="E23" s="203">
        <v>1993192</v>
      </c>
      <c r="F23" s="201">
        <v>64434</v>
      </c>
      <c r="G23" s="203">
        <f>+'TODOS LOS AÑOS'!AK22</f>
        <v>2086148</v>
      </c>
      <c r="H23" s="243">
        <v>67209</v>
      </c>
      <c r="I23" s="203">
        <v>2155310</v>
      </c>
      <c r="J23" s="243">
        <v>69411</v>
      </c>
      <c r="K23" s="203">
        <f>$I23-'Año 2010'!$I23</f>
        <v>324767</v>
      </c>
      <c r="L23" s="201">
        <f>$J23-'Año 2010'!$J23</f>
        <v>10821</v>
      </c>
      <c r="M23" s="242"/>
    </row>
    <row r="24" spans="1:13" x14ac:dyDescent="0.2">
      <c r="A24" s="125">
        <v>20</v>
      </c>
      <c r="B24" s="135" t="s">
        <v>20</v>
      </c>
      <c r="C24" s="200">
        <v>135366</v>
      </c>
      <c r="D24" s="202">
        <v>490</v>
      </c>
      <c r="E24" s="203">
        <v>141862</v>
      </c>
      <c r="F24" s="201">
        <v>514</v>
      </c>
      <c r="G24" s="203">
        <f>+'TODOS LOS AÑOS'!AK23</f>
        <v>149330</v>
      </c>
      <c r="H24" s="243">
        <v>551</v>
      </c>
      <c r="I24" s="203">
        <v>153910</v>
      </c>
      <c r="J24" s="243">
        <v>574</v>
      </c>
      <c r="K24" s="203">
        <f>$I24-'Año 2010'!$I24</f>
        <v>21944</v>
      </c>
      <c r="L24" s="201">
        <f>$J24-'Año 2010'!$J24</f>
        <v>93</v>
      </c>
      <c r="M24" s="242"/>
    </row>
    <row r="25" spans="1:13" x14ac:dyDescent="0.2">
      <c r="A25" s="125">
        <v>21</v>
      </c>
      <c r="B25" s="135" t="s">
        <v>21</v>
      </c>
      <c r="C25" s="200">
        <v>1929403</v>
      </c>
      <c r="D25" s="202">
        <v>127371</v>
      </c>
      <c r="E25" s="203">
        <v>1979500</v>
      </c>
      <c r="F25" s="201">
        <v>132660</v>
      </c>
      <c r="G25" s="203">
        <f>+'TODOS LOS AÑOS'!AK24</f>
        <v>2022837</v>
      </c>
      <c r="H25" s="243">
        <v>137672</v>
      </c>
      <c r="I25" s="203">
        <v>2060372</v>
      </c>
      <c r="J25" s="243">
        <v>141940</v>
      </c>
      <c r="K25" s="203">
        <f>$I25-'Año 2010'!$I25</f>
        <v>165820</v>
      </c>
      <c r="L25" s="201">
        <f>$J25-'Año 2010'!$J25</f>
        <v>18353</v>
      </c>
      <c r="M25" s="242"/>
    </row>
    <row r="26" spans="1:13" x14ac:dyDescent="0.2">
      <c r="A26" s="125">
        <v>22</v>
      </c>
      <c r="B26" s="135" t="s">
        <v>22</v>
      </c>
      <c r="C26" s="200">
        <v>5108</v>
      </c>
      <c r="D26" s="202">
        <v>1263</v>
      </c>
      <c r="E26" s="203">
        <v>5284</v>
      </c>
      <c r="F26" s="201">
        <v>1299</v>
      </c>
      <c r="G26" s="203">
        <f>+'TODOS LOS AÑOS'!AK25</f>
        <v>5418</v>
      </c>
      <c r="H26" s="243">
        <v>1338</v>
      </c>
      <c r="I26" s="203">
        <v>5540</v>
      </c>
      <c r="J26" s="243">
        <v>1405</v>
      </c>
      <c r="K26" s="203">
        <f>$I26-'Año 2010'!$I26</f>
        <v>561</v>
      </c>
      <c r="L26" s="201">
        <f>$J26-'Año 2010'!$J26</f>
        <v>194</v>
      </c>
      <c r="M26" s="242"/>
    </row>
    <row r="27" spans="1:13" x14ac:dyDescent="0.2">
      <c r="A27" s="125">
        <v>23</v>
      </c>
      <c r="B27" s="135" t="s">
        <v>23</v>
      </c>
      <c r="C27" s="200">
        <v>450285</v>
      </c>
      <c r="D27" s="202">
        <v>66313</v>
      </c>
      <c r="E27" s="203">
        <v>481896</v>
      </c>
      <c r="F27" s="201">
        <v>69657</v>
      </c>
      <c r="G27" s="203">
        <f>+'TODOS LOS AÑOS'!AK26</f>
        <v>506487</v>
      </c>
      <c r="H27" s="243">
        <v>72900</v>
      </c>
      <c r="I27" s="203">
        <v>528474</v>
      </c>
      <c r="J27" s="243">
        <v>75792</v>
      </c>
      <c r="K27" s="203">
        <f>$I27-'Año 2010'!$I27</f>
        <v>95130</v>
      </c>
      <c r="L27" s="201">
        <f>$J27-'Año 2010'!$J27</f>
        <v>12570</v>
      </c>
      <c r="M27" s="242"/>
    </row>
    <row r="28" spans="1:13" x14ac:dyDescent="0.2">
      <c r="A28" s="125">
        <v>24</v>
      </c>
      <c r="B28" s="135" t="s">
        <v>24</v>
      </c>
      <c r="C28" s="200">
        <v>122474</v>
      </c>
      <c r="D28" s="202">
        <v>3060</v>
      </c>
      <c r="E28" s="203">
        <v>127377</v>
      </c>
      <c r="F28" s="201">
        <v>3211</v>
      </c>
      <c r="G28" s="203">
        <f>+'TODOS LOS AÑOS'!AK27</f>
        <v>131864</v>
      </c>
      <c r="H28" s="243">
        <v>3427</v>
      </c>
      <c r="I28" s="203">
        <v>136083</v>
      </c>
      <c r="J28" s="243">
        <v>3590</v>
      </c>
      <c r="K28" s="203">
        <f>$I28-'Año 2010'!$I28</f>
        <v>17784</v>
      </c>
      <c r="L28" s="244">
        <f>$J28-'Año 2010'!$J28</f>
        <v>622</v>
      </c>
      <c r="M28" s="245"/>
    </row>
    <row r="29" spans="1:13" x14ac:dyDescent="0.2">
      <c r="A29" s="125">
        <v>25</v>
      </c>
      <c r="B29" s="135" t="s">
        <v>25</v>
      </c>
      <c r="C29" s="200">
        <v>24759</v>
      </c>
      <c r="D29" s="202">
        <v>2862</v>
      </c>
      <c r="E29" s="203">
        <v>26088</v>
      </c>
      <c r="F29" s="201">
        <v>3022</v>
      </c>
      <c r="G29" s="203">
        <f>+'TODOS LOS AÑOS'!AK28</f>
        <v>27336</v>
      </c>
      <c r="H29" s="243">
        <v>3183</v>
      </c>
      <c r="I29" s="203">
        <v>28641</v>
      </c>
      <c r="J29" s="243">
        <v>3323</v>
      </c>
      <c r="K29" s="203">
        <f>$I29-'Año 2010'!$I29</f>
        <v>4930</v>
      </c>
      <c r="L29" s="201">
        <f>$J29-'Año 2010'!$J29</f>
        <v>590</v>
      </c>
      <c r="M29" s="242"/>
    </row>
    <row r="30" spans="1:13" ht="25.5" x14ac:dyDescent="0.2">
      <c r="A30" s="125">
        <v>26</v>
      </c>
      <c r="B30" s="135" t="s">
        <v>171</v>
      </c>
      <c r="C30" s="209">
        <v>89474</v>
      </c>
      <c r="D30" s="111">
        <v>6587</v>
      </c>
      <c r="E30" s="203">
        <v>95277</v>
      </c>
      <c r="F30" s="112">
        <v>7127</v>
      </c>
      <c r="G30" s="110">
        <f>+'TODOS LOS AÑOS'!AK29</f>
        <v>101319</v>
      </c>
      <c r="H30" s="246">
        <v>7692</v>
      </c>
      <c r="I30" s="110">
        <v>106789</v>
      </c>
      <c r="J30" s="246">
        <v>8225</v>
      </c>
      <c r="K30" s="110">
        <f>$I30-'Año 2010'!$I30</f>
        <v>21959</v>
      </c>
      <c r="L30" s="201">
        <f>$J30-'Año 2010'!$J30</f>
        <v>2029</v>
      </c>
      <c r="M30" s="247"/>
    </row>
    <row r="31" spans="1:13" x14ac:dyDescent="0.2">
      <c r="A31" s="125">
        <v>27</v>
      </c>
      <c r="B31" s="135" t="s">
        <v>27</v>
      </c>
      <c r="C31" s="200">
        <v>61707</v>
      </c>
      <c r="D31" s="202">
        <v>683</v>
      </c>
      <c r="E31" s="110">
        <v>65806</v>
      </c>
      <c r="F31" s="201">
        <v>721</v>
      </c>
      <c r="G31" s="203">
        <f>+'TODOS LOS AÑOS'!AK30</f>
        <v>69461</v>
      </c>
      <c r="H31" s="243">
        <v>759</v>
      </c>
      <c r="I31" s="203">
        <v>73509</v>
      </c>
      <c r="J31" s="243">
        <v>800</v>
      </c>
      <c r="K31" s="203">
        <f>$I31-'Año 2010'!$I31</f>
        <v>15441</v>
      </c>
      <c r="L31" s="201">
        <f>$J31-'Año 2010'!$J31</f>
        <v>163</v>
      </c>
      <c r="M31" s="242"/>
    </row>
    <row r="32" spans="1:13" x14ac:dyDescent="0.2">
      <c r="A32" s="125">
        <v>28</v>
      </c>
      <c r="B32" s="135" t="s">
        <v>28</v>
      </c>
      <c r="C32" s="200">
        <v>17788</v>
      </c>
      <c r="D32" s="202">
        <v>2746</v>
      </c>
      <c r="E32" s="203">
        <v>18863</v>
      </c>
      <c r="F32" s="201">
        <v>2924</v>
      </c>
      <c r="G32" s="203">
        <f>+'TODOS LOS AÑOS'!AK31</f>
        <v>19869</v>
      </c>
      <c r="H32" s="243">
        <v>3074</v>
      </c>
      <c r="I32" s="203">
        <v>20824</v>
      </c>
      <c r="J32" s="243">
        <v>3198</v>
      </c>
      <c r="K32" s="203">
        <f>$I32-'Año 2010'!$I32</f>
        <v>3867</v>
      </c>
      <c r="L32" s="201">
        <f>$J32-'Año 2010'!$J32</f>
        <v>582</v>
      </c>
      <c r="M32" s="242"/>
    </row>
    <row r="33" spans="1:13" x14ac:dyDescent="0.2">
      <c r="A33" s="125">
        <v>29</v>
      </c>
      <c r="B33" s="135" t="s">
        <v>29</v>
      </c>
      <c r="C33" s="200">
        <v>572691</v>
      </c>
      <c r="D33" s="202">
        <v>4624</v>
      </c>
      <c r="E33" s="203">
        <v>610268</v>
      </c>
      <c r="F33" s="201">
        <v>5086</v>
      </c>
      <c r="G33" s="203">
        <f>+'TODOS LOS AÑOS'!AK32</f>
        <v>642850</v>
      </c>
      <c r="H33" s="243">
        <v>5509</v>
      </c>
      <c r="I33" s="203">
        <v>681172</v>
      </c>
      <c r="J33" s="243">
        <v>6013</v>
      </c>
      <c r="K33" s="203">
        <f>$I33-'Año 2010'!$I33</f>
        <v>137802</v>
      </c>
      <c r="L33" s="201">
        <f>$J33-'Año 2010'!$J33</f>
        <v>1753</v>
      </c>
      <c r="M33" s="242"/>
    </row>
    <row r="34" spans="1:13" x14ac:dyDescent="0.2">
      <c r="A34" s="125">
        <v>30</v>
      </c>
      <c r="B34" s="135" t="s">
        <v>30</v>
      </c>
      <c r="C34" s="200">
        <v>44091</v>
      </c>
      <c r="D34" s="202">
        <v>2430</v>
      </c>
      <c r="E34" s="203">
        <v>46879</v>
      </c>
      <c r="F34" s="201">
        <v>2562</v>
      </c>
      <c r="G34" s="203">
        <f>+'TODOS LOS AÑOS'!AK33</f>
        <v>49093</v>
      </c>
      <c r="H34" s="243">
        <v>2694</v>
      </c>
      <c r="I34" s="203">
        <v>51455</v>
      </c>
      <c r="J34" s="243">
        <v>2805</v>
      </c>
      <c r="K34" s="203">
        <f>$I34-'Año 2010'!$I34</f>
        <v>9460</v>
      </c>
      <c r="L34" s="201">
        <f>$J34-'Año 2010'!$J34</f>
        <v>504</v>
      </c>
      <c r="M34" s="242"/>
    </row>
    <row r="35" spans="1:13" x14ac:dyDescent="0.2">
      <c r="A35" s="125">
        <v>31</v>
      </c>
      <c r="B35" s="135" t="s">
        <v>31</v>
      </c>
      <c r="C35" s="200">
        <v>104268</v>
      </c>
      <c r="D35" s="202">
        <v>2554</v>
      </c>
      <c r="E35" s="203">
        <v>111240</v>
      </c>
      <c r="F35" s="201">
        <v>2694</v>
      </c>
      <c r="G35" s="203">
        <f>+'TODOS LOS AÑOS'!AK34</f>
        <v>119040</v>
      </c>
      <c r="H35" s="243">
        <v>2820</v>
      </c>
      <c r="I35" s="203">
        <v>125946</v>
      </c>
      <c r="J35" s="243">
        <v>2947</v>
      </c>
      <c r="K35" s="203">
        <f>$I35-'Año 2010'!$I35</f>
        <v>24456</v>
      </c>
      <c r="L35" s="201">
        <f>$J35-'Año 2010'!$J35</f>
        <v>501</v>
      </c>
      <c r="M35" s="242"/>
    </row>
    <row r="36" spans="1:13" x14ac:dyDescent="0.2">
      <c r="A36" s="125">
        <v>32</v>
      </c>
      <c r="B36" s="135" t="s">
        <v>32</v>
      </c>
      <c r="C36" s="200">
        <v>9189</v>
      </c>
      <c r="D36" s="202">
        <v>849</v>
      </c>
      <c r="E36" s="203">
        <v>9770</v>
      </c>
      <c r="F36" s="201">
        <v>903</v>
      </c>
      <c r="G36" s="203">
        <f>+'TODOS LOS AÑOS'!AK35</f>
        <v>10264</v>
      </c>
      <c r="H36" s="243">
        <v>932</v>
      </c>
      <c r="I36" s="203">
        <v>10843</v>
      </c>
      <c r="J36" s="243">
        <v>984</v>
      </c>
      <c r="K36" s="203">
        <f>$I36-'Año 2010'!$I36</f>
        <v>2175</v>
      </c>
      <c r="L36" s="201">
        <f>$J36-'Año 2010'!$J36</f>
        <v>175</v>
      </c>
      <c r="M36" s="242"/>
    </row>
    <row r="37" spans="1:13" x14ac:dyDescent="0.2">
      <c r="A37" s="125">
        <v>33</v>
      </c>
      <c r="B37" s="135" t="s">
        <v>33</v>
      </c>
      <c r="C37" s="200">
        <v>2540</v>
      </c>
      <c r="D37" s="202">
        <v>161</v>
      </c>
      <c r="E37" s="203">
        <v>2694</v>
      </c>
      <c r="F37" s="201">
        <v>168</v>
      </c>
      <c r="G37" s="203">
        <f>+'TODOS LOS AÑOS'!AK36</f>
        <v>2813</v>
      </c>
      <c r="H37" s="243">
        <v>175</v>
      </c>
      <c r="I37" s="203">
        <v>2924</v>
      </c>
      <c r="J37" s="243">
        <v>189</v>
      </c>
      <c r="K37" s="203">
        <f>$I37-'Año 2010'!$I37</f>
        <v>515</v>
      </c>
      <c r="L37" s="201">
        <f>$J37-'Año 2010'!$J37</f>
        <v>39</v>
      </c>
      <c r="M37" s="242"/>
    </row>
    <row r="38" spans="1:13" x14ac:dyDescent="0.2">
      <c r="A38" s="125">
        <v>34</v>
      </c>
      <c r="B38" s="135" t="s">
        <v>34</v>
      </c>
      <c r="C38" s="200">
        <v>679060</v>
      </c>
      <c r="D38" s="202">
        <v>111616</v>
      </c>
      <c r="E38" s="203">
        <v>707442</v>
      </c>
      <c r="F38" s="201">
        <v>117482</v>
      </c>
      <c r="G38" s="203">
        <f>+'TODOS LOS AÑOS'!AK37</f>
        <v>730295</v>
      </c>
      <c r="H38" s="243">
        <v>122960</v>
      </c>
      <c r="I38" s="203">
        <v>750149</v>
      </c>
      <c r="J38" s="243">
        <v>127854</v>
      </c>
      <c r="K38" s="203">
        <f>$I38-'Año 2010'!$I38</f>
        <v>93196</v>
      </c>
      <c r="L38" s="201">
        <f>$J38-'Año 2010'!$J38</f>
        <v>20553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20372</v>
      </c>
      <c r="D39" s="111">
        <v>1305</v>
      </c>
      <c r="E39" s="203">
        <v>21742</v>
      </c>
      <c r="F39" s="112">
        <v>1398</v>
      </c>
      <c r="G39" s="110">
        <f>+'TODOS LOS AÑOS'!AK38</f>
        <v>22928</v>
      </c>
      <c r="H39" s="246">
        <v>1509</v>
      </c>
      <c r="I39" s="110">
        <v>24095</v>
      </c>
      <c r="J39" s="246">
        <v>1592</v>
      </c>
      <c r="K39" s="110">
        <f>$I39-'Año 2010'!$I39</f>
        <v>4760</v>
      </c>
      <c r="L39" s="112">
        <f>$J39-'Año 2010'!$J39</f>
        <v>358</v>
      </c>
      <c r="M39" s="247"/>
    </row>
    <row r="40" spans="1:13" x14ac:dyDescent="0.2">
      <c r="A40" s="125">
        <v>36</v>
      </c>
      <c r="B40" s="135" t="s">
        <v>36</v>
      </c>
      <c r="C40" s="200">
        <v>202105</v>
      </c>
      <c r="D40" s="202">
        <v>669</v>
      </c>
      <c r="E40" s="110">
        <v>215271</v>
      </c>
      <c r="F40" s="201">
        <v>713</v>
      </c>
      <c r="G40" s="203">
        <f>+'TODOS LOS AÑOS'!AK39</f>
        <v>227328</v>
      </c>
      <c r="H40" s="243">
        <v>763</v>
      </c>
      <c r="I40" s="203">
        <v>240010</v>
      </c>
      <c r="J40" s="243">
        <v>803</v>
      </c>
      <c r="K40" s="203">
        <f>$I40-'Año 2010'!$I40</f>
        <v>49419</v>
      </c>
      <c r="L40" s="201">
        <f>$J40-'Año 2010'!$J40</f>
        <v>185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72709</v>
      </c>
      <c r="D41" s="111">
        <v>3356</v>
      </c>
      <c r="E41" s="203">
        <v>79446</v>
      </c>
      <c r="F41" s="112">
        <v>3615</v>
      </c>
      <c r="G41" s="110">
        <f>+'TODOS LOS AÑOS'!AK40</f>
        <v>86593</v>
      </c>
      <c r="H41" s="246">
        <v>3863</v>
      </c>
      <c r="I41" s="110">
        <v>93116</v>
      </c>
      <c r="J41" s="246">
        <v>4137</v>
      </c>
      <c r="K41" s="110">
        <f>$I41-'Año 2010'!$I41</f>
        <v>25037</v>
      </c>
      <c r="L41" s="112">
        <f>$J41-'Año 2010'!$J41</f>
        <v>978</v>
      </c>
      <c r="M41" s="247"/>
    </row>
    <row r="42" spans="1:13" ht="25.5" x14ac:dyDescent="0.2">
      <c r="A42" s="125">
        <v>38</v>
      </c>
      <c r="B42" s="135" t="s">
        <v>38</v>
      </c>
      <c r="C42" s="209">
        <v>126744</v>
      </c>
      <c r="D42" s="111">
        <v>3958</v>
      </c>
      <c r="E42" s="110">
        <v>131552</v>
      </c>
      <c r="F42" s="112">
        <v>4199</v>
      </c>
      <c r="G42" s="110">
        <f>+'TODOS LOS AÑOS'!AK41</f>
        <v>136042</v>
      </c>
      <c r="H42" s="246">
        <v>4422</v>
      </c>
      <c r="I42" s="110">
        <v>139798</v>
      </c>
      <c r="J42" s="246">
        <v>4614</v>
      </c>
      <c r="K42" s="110">
        <f>$I42-'Año 2010'!$I42</f>
        <v>16649</v>
      </c>
      <c r="L42" s="112">
        <f>$J42-'Año 2010'!$J42</f>
        <v>829</v>
      </c>
      <c r="M42" s="247"/>
    </row>
    <row r="43" spans="1:13" x14ac:dyDescent="0.2">
      <c r="A43" s="125">
        <v>39</v>
      </c>
      <c r="B43" s="135" t="s">
        <v>39</v>
      </c>
      <c r="C43" s="200">
        <v>135106</v>
      </c>
      <c r="D43" s="202">
        <v>17788</v>
      </c>
      <c r="E43" s="110">
        <v>143665</v>
      </c>
      <c r="F43" s="201">
        <v>19369</v>
      </c>
      <c r="G43" s="203">
        <f>+'TODOS LOS AÑOS'!AK42</f>
        <v>150565</v>
      </c>
      <c r="H43" s="243">
        <v>20528</v>
      </c>
      <c r="I43" s="203">
        <v>156537</v>
      </c>
      <c r="J43" s="243">
        <v>21659</v>
      </c>
      <c r="K43" s="203">
        <f>$I43-'Año 2010'!$I43</f>
        <v>26098</v>
      </c>
      <c r="L43" s="201">
        <f>$J43-'Año 2010'!$J43</f>
        <v>4572</v>
      </c>
      <c r="M43" s="242"/>
    </row>
    <row r="44" spans="1:13" x14ac:dyDescent="0.2">
      <c r="A44" s="125">
        <v>40</v>
      </c>
      <c r="B44" s="135" t="s">
        <v>40</v>
      </c>
      <c r="C44" s="200">
        <v>12502</v>
      </c>
      <c r="D44" s="202">
        <v>1123</v>
      </c>
      <c r="E44" s="203">
        <v>13268</v>
      </c>
      <c r="F44" s="201">
        <v>1236</v>
      </c>
      <c r="G44" s="203">
        <f>+'TODOS LOS AÑOS'!AK43</f>
        <v>13949</v>
      </c>
      <c r="H44" s="243">
        <v>1327</v>
      </c>
      <c r="I44" s="203">
        <v>14602</v>
      </c>
      <c r="J44" s="243">
        <v>1416</v>
      </c>
      <c r="K44" s="203">
        <f>$I44-'Año 2010'!$I44</f>
        <v>2669</v>
      </c>
      <c r="L44" s="201">
        <f>$J44-'Año 2010'!$J44</f>
        <v>368</v>
      </c>
      <c r="M44" s="242"/>
    </row>
    <row r="45" spans="1:13" ht="25.5" x14ac:dyDescent="0.2">
      <c r="A45" s="125">
        <v>41</v>
      </c>
      <c r="B45" s="135" t="s">
        <v>41</v>
      </c>
      <c r="C45" s="209">
        <v>179918</v>
      </c>
      <c r="D45" s="111">
        <v>5316</v>
      </c>
      <c r="E45" s="203">
        <v>197698</v>
      </c>
      <c r="F45" s="112">
        <v>5880</v>
      </c>
      <c r="G45" s="110">
        <f>+'TODOS LOS AÑOS'!AK44</f>
        <v>212629</v>
      </c>
      <c r="H45" s="246">
        <v>6332</v>
      </c>
      <c r="I45" s="110">
        <v>227141</v>
      </c>
      <c r="J45" s="246">
        <v>6787</v>
      </c>
      <c r="K45" s="110">
        <f>$I45-'Año 2010'!$I45</f>
        <v>62145</v>
      </c>
      <c r="L45" s="112">
        <f>$J45-'Año 2010'!$J45</f>
        <v>1853</v>
      </c>
      <c r="M45" s="247"/>
    </row>
    <row r="46" spans="1:13" ht="25.5" x14ac:dyDescent="0.2">
      <c r="A46" s="125">
        <v>42</v>
      </c>
      <c r="B46" s="135" t="s">
        <v>42</v>
      </c>
      <c r="C46" s="209">
        <v>2793</v>
      </c>
      <c r="D46" s="111">
        <v>329</v>
      </c>
      <c r="E46" s="110">
        <v>3009</v>
      </c>
      <c r="F46" s="112">
        <v>352</v>
      </c>
      <c r="G46" s="110">
        <f>+'TODOS LOS AÑOS'!AK45</f>
        <v>3220</v>
      </c>
      <c r="H46" s="246">
        <v>383</v>
      </c>
      <c r="I46" s="110">
        <v>3408</v>
      </c>
      <c r="J46" s="246">
        <v>402</v>
      </c>
      <c r="K46" s="110">
        <f>$I46-'Año 2010'!$I46</f>
        <v>777</v>
      </c>
      <c r="L46" s="112">
        <f>$J46-'Año 2010'!$J46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3838</v>
      </c>
      <c r="D47" s="111">
        <v>639</v>
      </c>
      <c r="E47" s="110">
        <v>4158</v>
      </c>
      <c r="F47" s="112">
        <v>686</v>
      </c>
      <c r="G47" s="110">
        <f>+'TODOS LOS AÑOS'!AK46</f>
        <v>4473</v>
      </c>
      <c r="H47" s="246">
        <v>738</v>
      </c>
      <c r="I47" s="110">
        <v>4742</v>
      </c>
      <c r="J47" s="246">
        <v>780</v>
      </c>
      <c r="K47" s="110">
        <f>$I47-'Año 2010'!$I47</f>
        <v>1133</v>
      </c>
      <c r="L47" s="112">
        <f>$J47-'Año 2010'!$J47</f>
        <v>197</v>
      </c>
      <c r="M47" s="247"/>
    </row>
    <row r="48" spans="1:13" x14ac:dyDescent="0.2">
      <c r="A48" s="125">
        <v>44</v>
      </c>
      <c r="B48" s="135" t="s">
        <v>173</v>
      </c>
      <c r="C48" s="200">
        <v>10703</v>
      </c>
      <c r="D48" s="202">
        <v>4781</v>
      </c>
      <c r="E48" s="110">
        <v>11481</v>
      </c>
      <c r="F48" s="201">
        <v>5215</v>
      </c>
      <c r="G48" s="203">
        <f>+'TODOS LOS AÑOS'!AK47</f>
        <v>12154</v>
      </c>
      <c r="H48" s="243">
        <v>5570</v>
      </c>
      <c r="I48" s="203">
        <v>12821</v>
      </c>
      <c r="J48" s="243">
        <v>5929</v>
      </c>
      <c r="K48" s="203">
        <f>$I48-'Año 2010'!$I48</f>
        <v>2717</v>
      </c>
      <c r="L48" s="201">
        <f>$J48-'Año 2010'!$J48</f>
        <v>1469</v>
      </c>
      <c r="M48" s="242"/>
    </row>
    <row r="49" spans="1:13" x14ac:dyDescent="0.2">
      <c r="A49" s="125">
        <v>45</v>
      </c>
      <c r="B49" s="135" t="s">
        <v>43</v>
      </c>
      <c r="C49" s="200">
        <v>3308</v>
      </c>
      <c r="D49" s="202">
        <v>490</v>
      </c>
      <c r="E49" s="203">
        <v>3551</v>
      </c>
      <c r="F49" s="201">
        <v>537</v>
      </c>
      <c r="G49" s="203">
        <f>+'TODOS LOS AÑOS'!AK48</f>
        <v>3773</v>
      </c>
      <c r="H49" s="243">
        <v>562</v>
      </c>
      <c r="I49" s="203">
        <v>4029</v>
      </c>
      <c r="J49" s="243">
        <v>592</v>
      </c>
      <c r="K49" s="203">
        <f>$I49-'Año 2010'!$I49</f>
        <v>943</v>
      </c>
      <c r="L49" s="201">
        <f>$J49-'Año 2010'!$J49</f>
        <v>135</v>
      </c>
      <c r="M49" s="242"/>
    </row>
    <row r="50" spans="1:13" x14ac:dyDescent="0.2">
      <c r="A50" s="125">
        <v>46</v>
      </c>
      <c r="B50" s="135" t="s">
        <v>44</v>
      </c>
      <c r="C50" s="200">
        <v>1826835</v>
      </c>
      <c r="D50" s="202">
        <v>41277</v>
      </c>
      <c r="E50" s="203">
        <v>1953993</v>
      </c>
      <c r="F50" s="201">
        <v>43543</v>
      </c>
      <c r="G50" s="203">
        <f>+'TODOS LOS AÑOS'!AK49</f>
        <v>2061059</v>
      </c>
      <c r="H50" s="243">
        <v>45738</v>
      </c>
      <c r="I50" s="203">
        <v>2161679</v>
      </c>
      <c r="J50" s="243">
        <v>47846</v>
      </c>
      <c r="K50" s="203">
        <f>$I50-'Año 2010'!$I50</f>
        <v>436724</v>
      </c>
      <c r="L50" s="201">
        <f>$J50-'Año 2010'!$J50</f>
        <v>8884</v>
      </c>
      <c r="M50" s="242"/>
    </row>
    <row r="51" spans="1:13" x14ac:dyDescent="0.2">
      <c r="A51" s="125">
        <v>47</v>
      </c>
      <c r="B51" s="135" t="s">
        <v>45</v>
      </c>
      <c r="C51" s="200">
        <v>98588</v>
      </c>
      <c r="D51" s="202">
        <v>3053</v>
      </c>
      <c r="E51" s="203">
        <v>107358</v>
      </c>
      <c r="F51" s="201">
        <v>3328</v>
      </c>
      <c r="G51" s="203">
        <f>+'TODOS LOS AÑOS'!AK50</f>
        <v>116717</v>
      </c>
      <c r="H51" s="243">
        <v>3567</v>
      </c>
      <c r="I51" s="203">
        <v>125468</v>
      </c>
      <c r="J51" s="243">
        <v>3821</v>
      </c>
      <c r="K51" s="203">
        <f>$I51-'Año 2010'!$I51</f>
        <v>32820</v>
      </c>
      <c r="L51" s="201">
        <f>$J51-'Año 2010'!$J51</f>
        <v>1005</v>
      </c>
      <c r="M51" s="242"/>
    </row>
    <row r="52" spans="1:13" x14ac:dyDescent="0.2">
      <c r="A52" s="125">
        <v>48</v>
      </c>
      <c r="B52" s="135" t="s">
        <v>46</v>
      </c>
      <c r="C52" s="200">
        <v>5522</v>
      </c>
      <c r="D52" s="202">
        <v>398</v>
      </c>
      <c r="E52" s="203">
        <v>5889</v>
      </c>
      <c r="F52" s="201">
        <v>441</v>
      </c>
      <c r="G52" s="203">
        <f>+'TODOS LOS AÑOS'!AK51</f>
        <v>6220</v>
      </c>
      <c r="H52" s="243">
        <v>457</v>
      </c>
      <c r="I52" s="203">
        <v>6586</v>
      </c>
      <c r="J52" s="243">
        <v>486</v>
      </c>
      <c r="K52" s="203">
        <f>$I52-'Año 2010'!$I52</f>
        <v>1480</v>
      </c>
      <c r="L52" s="201">
        <f>$J52-'Año 2010'!$J52</f>
        <v>120</v>
      </c>
      <c r="M52" s="242"/>
    </row>
    <row r="53" spans="1:13" ht="25.5" x14ac:dyDescent="0.2">
      <c r="A53" s="125">
        <v>49</v>
      </c>
      <c r="B53" s="135" t="s">
        <v>47</v>
      </c>
      <c r="C53" s="209">
        <v>36644</v>
      </c>
      <c r="D53" s="111">
        <v>578</v>
      </c>
      <c r="E53" s="203">
        <v>40897</v>
      </c>
      <c r="F53" s="112">
        <v>642</v>
      </c>
      <c r="G53" s="110">
        <f>+'TODOS LOS AÑOS'!AK52</f>
        <v>44720</v>
      </c>
      <c r="H53" s="246">
        <v>720</v>
      </c>
      <c r="I53" s="110">
        <v>48919</v>
      </c>
      <c r="J53" s="246">
        <v>792</v>
      </c>
      <c r="K53" s="110">
        <f>$I53-'Año 2010'!$I53</f>
        <v>15118</v>
      </c>
      <c r="L53" s="112">
        <f>$J53-'Año 2010'!$J53</f>
        <v>278</v>
      </c>
      <c r="M53" s="247"/>
    </row>
    <row r="54" spans="1:13" x14ac:dyDescent="0.2">
      <c r="A54" s="125">
        <v>50</v>
      </c>
      <c r="B54" s="135" t="s">
        <v>48</v>
      </c>
      <c r="C54" s="200">
        <v>63031</v>
      </c>
      <c r="D54" s="202">
        <v>279</v>
      </c>
      <c r="E54" s="110">
        <v>67914</v>
      </c>
      <c r="F54" s="201">
        <v>313</v>
      </c>
      <c r="G54" s="203">
        <f>+'TODOS LOS AÑOS'!AK53</f>
        <v>72180</v>
      </c>
      <c r="H54" s="243">
        <v>338</v>
      </c>
      <c r="I54" s="203">
        <v>76884</v>
      </c>
      <c r="J54" s="243">
        <v>361</v>
      </c>
      <c r="K54" s="203">
        <f>$I54-'Año 2010'!$I54</f>
        <v>17913</v>
      </c>
      <c r="L54" s="201">
        <f>$J54-'Año 2010'!$J54</f>
        <v>111</v>
      </c>
      <c r="M54" s="242"/>
    </row>
    <row r="55" spans="1:13" x14ac:dyDescent="0.2">
      <c r="A55" s="125">
        <v>51</v>
      </c>
      <c r="B55" s="135" t="s">
        <v>172</v>
      </c>
      <c r="C55" s="200">
        <v>430</v>
      </c>
      <c r="D55" s="202">
        <v>71</v>
      </c>
      <c r="E55" s="203">
        <v>440</v>
      </c>
      <c r="F55" s="201">
        <v>73</v>
      </c>
      <c r="G55" s="203">
        <f>+'TODOS LOS AÑOS'!AK54</f>
        <v>451</v>
      </c>
      <c r="H55" s="243">
        <v>74</v>
      </c>
      <c r="I55" s="203">
        <v>461</v>
      </c>
      <c r="J55" s="243">
        <v>76</v>
      </c>
      <c r="K55" s="203">
        <f>$I55-'Año 2010'!$I55</f>
        <v>36</v>
      </c>
      <c r="L55" s="201">
        <f>$J55-'Año 2010'!$J55</f>
        <v>9</v>
      </c>
      <c r="M55" s="242"/>
    </row>
    <row r="56" spans="1:13" x14ac:dyDescent="0.2">
      <c r="A56" s="125">
        <v>52</v>
      </c>
      <c r="B56" s="135" t="s">
        <v>49</v>
      </c>
      <c r="C56" s="200">
        <v>28552</v>
      </c>
      <c r="D56" s="202">
        <v>4639</v>
      </c>
      <c r="E56" s="203">
        <v>29945</v>
      </c>
      <c r="F56" s="201">
        <v>4932</v>
      </c>
      <c r="G56" s="203">
        <f>+'TODOS LOS AÑOS'!AK55</f>
        <v>31149</v>
      </c>
      <c r="H56" s="243">
        <v>5157</v>
      </c>
      <c r="I56" s="203">
        <v>32382</v>
      </c>
      <c r="J56" s="243">
        <v>5418</v>
      </c>
      <c r="K56" s="203">
        <f>$I56-'Año 2010'!$I56</f>
        <v>4793</v>
      </c>
      <c r="L56" s="201">
        <f>$J56-'Año 2010'!$J56</f>
        <v>976</v>
      </c>
      <c r="M56" s="242"/>
    </row>
    <row r="57" spans="1:13" ht="25.5" x14ac:dyDescent="0.2">
      <c r="A57" s="125">
        <v>53</v>
      </c>
      <c r="B57" s="135" t="s">
        <v>50</v>
      </c>
      <c r="C57" s="209">
        <v>7300</v>
      </c>
      <c r="D57" s="111">
        <v>426</v>
      </c>
      <c r="E57" s="203">
        <v>7891</v>
      </c>
      <c r="F57" s="112">
        <v>450</v>
      </c>
      <c r="G57" s="110">
        <f>+'TODOS LOS AÑOS'!AK56</f>
        <v>8411</v>
      </c>
      <c r="H57" s="246">
        <v>469</v>
      </c>
      <c r="I57" s="110">
        <v>8990</v>
      </c>
      <c r="J57" s="246">
        <v>488</v>
      </c>
      <c r="K57" s="110">
        <f>$I57-'Año 2010'!$I57</f>
        <v>2006</v>
      </c>
      <c r="L57" s="112">
        <f>$J57-'Año 2010'!$J57</f>
        <v>83</v>
      </c>
      <c r="M57" s="247"/>
    </row>
    <row r="58" spans="1:13" x14ac:dyDescent="0.2">
      <c r="A58" s="125">
        <v>54</v>
      </c>
      <c r="B58" s="135" t="s">
        <v>51</v>
      </c>
      <c r="C58" s="200">
        <v>238058</v>
      </c>
      <c r="D58" s="202">
        <v>648</v>
      </c>
      <c r="E58" s="110">
        <v>255778</v>
      </c>
      <c r="F58" s="201">
        <v>676</v>
      </c>
      <c r="G58" s="203">
        <f>+'TODOS LOS AÑOS'!AK57</f>
        <v>271904</v>
      </c>
      <c r="H58" s="243">
        <v>727</v>
      </c>
      <c r="I58" s="203">
        <v>287629</v>
      </c>
      <c r="J58" s="243">
        <v>765</v>
      </c>
      <c r="K58" s="203">
        <f>$I58-'Año 2010'!$I58</f>
        <v>65242</v>
      </c>
      <c r="L58" s="201">
        <f>$J58-'Año 2010'!$J58</f>
        <v>164</v>
      </c>
      <c r="M58" s="242"/>
    </row>
    <row r="59" spans="1:13" x14ac:dyDescent="0.2">
      <c r="A59" s="125">
        <v>55</v>
      </c>
      <c r="B59" s="135" t="s">
        <v>52</v>
      </c>
      <c r="C59" s="200">
        <v>3063</v>
      </c>
      <c r="D59" s="202">
        <v>165</v>
      </c>
      <c r="E59" s="203">
        <v>3282</v>
      </c>
      <c r="F59" s="201">
        <v>183</v>
      </c>
      <c r="G59" s="203">
        <f>+'TODOS LOS AÑOS'!AK58</f>
        <v>3545</v>
      </c>
      <c r="H59" s="243">
        <v>199</v>
      </c>
      <c r="I59" s="203">
        <v>3743</v>
      </c>
      <c r="J59" s="243">
        <v>217</v>
      </c>
      <c r="K59" s="203">
        <f>$I59-'Año 2010'!$I59</f>
        <v>872</v>
      </c>
      <c r="L59" s="201">
        <f>$J59-'Año 2010'!$J59</f>
        <v>64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82038</v>
      </c>
      <c r="D60" s="111">
        <v>5086</v>
      </c>
      <c r="E60" s="203">
        <v>89309</v>
      </c>
      <c r="F60" s="112">
        <v>5430</v>
      </c>
      <c r="G60" s="110">
        <f>+'TODOS LOS AÑOS'!AK59</f>
        <v>95463</v>
      </c>
      <c r="H60" s="246">
        <v>5727</v>
      </c>
      <c r="I60" s="110">
        <v>102430</v>
      </c>
      <c r="J60" s="246">
        <v>6083</v>
      </c>
      <c r="K60" s="110">
        <f>$I60-'Año 2010'!$I60</f>
        <v>25345</v>
      </c>
      <c r="L60" s="112">
        <f>$J60-'Año 2010'!$J60</f>
        <v>1300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1276</v>
      </c>
      <c r="D61" s="217">
        <v>605</v>
      </c>
      <c r="E61" s="110">
        <v>1779</v>
      </c>
      <c r="F61" s="216">
        <v>693</v>
      </c>
      <c r="G61" s="218">
        <f>+'TODOS LOS AÑOS'!AK60</f>
        <v>2277</v>
      </c>
      <c r="H61" s="249">
        <v>762</v>
      </c>
      <c r="I61" s="218">
        <v>2723</v>
      </c>
      <c r="J61" s="249">
        <v>794</v>
      </c>
      <c r="K61" s="218">
        <f>$I61-'Año 2010'!$I61</f>
        <v>1857</v>
      </c>
      <c r="L61" s="216">
        <f>$J61-'Año 2010'!$J61</f>
        <v>257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412</v>
      </c>
      <c r="D62" s="217">
        <v>277</v>
      </c>
      <c r="E62" s="218">
        <v>604</v>
      </c>
      <c r="F62" s="216">
        <v>339</v>
      </c>
      <c r="G62" s="218">
        <f>+'TODOS LOS AÑOS'!AK61</f>
        <v>766</v>
      </c>
      <c r="H62" s="249">
        <v>371</v>
      </c>
      <c r="I62" s="218">
        <v>924</v>
      </c>
      <c r="J62" s="249">
        <v>396</v>
      </c>
      <c r="K62" s="218">
        <f>$I62-'Año 2010'!$I62</f>
        <v>636</v>
      </c>
      <c r="L62" s="216">
        <f>$J62-'Año 2010'!$J62</f>
        <v>127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1161</v>
      </c>
      <c r="D63" s="217">
        <v>597</v>
      </c>
      <c r="E63" s="218">
        <v>1564</v>
      </c>
      <c r="F63" s="216">
        <v>744</v>
      </c>
      <c r="G63" s="218">
        <f>+'TODOS LOS AÑOS'!AK62</f>
        <v>2025</v>
      </c>
      <c r="H63" s="249">
        <v>830</v>
      </c>
      <c r="I63" s="218">
        <v>2438</v>
      </c>
      <c r="J63" s="249">
        <v>912</v>
      </c>
      <c r="K63" s="218">
        <f>$I63-'Año 2010'!$I63</f>
        <v>1656</v>
      </c>
      <c r="L63" s="216">
        <f>$J63-'Año 2010'!$J63</f>
        <v>384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4950</v>
      </c>
      <c r="D64" s="217">
        <v>759</v>
      </c>
      <c r="E64" s="218">
        <v>6707</v>
      </c>
      <c r="F64" s="216">
        <v>916</v>
      </c>
      <c r="G64" s="218">
        <f>+'TODOS LOS AÑOS'!AK63</f>
        <v>7992</v>
      </c>
      <c r="H64" s="249">
        <v>1033</v>
      </c>
      <c r="I64" s="218">
        <v>9210</v>
      </c>
      <c r="J64" s="249">
        <v>1173</v>
      </c>
      <c r="K64" s="218">
        <f>$I64-'Año 2010'!$I64</f>
        <v>5861</v>
      </c>
      <c r="L64" s="216">
        <f>$J64-'Año 2010'!$J64</f>
        <v>547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17553</v>
      </c>
      <c r="D65" s="217">
        <v>4156</v>
      </c>
      <c r="E65" s="218">
        <v>25683</v>
      </c>
      <c r="F65" s="216">
        <v>5607</v>
      </c>
      <c r="G65" s="218">
        <f>+'TODOS LOS AÑOS'!AK64</f>
        <v>32016</v>
      </c>
      <c r="H65" s="249">
        <v>6812</v>
      </c>
      <c r="I65" s="218">
        <v>37472</v>
      </c>
      <c r="J65" s="249">
        <v>7966</v>
      </c>
      <c r="K65" s="218">
        <f>$I65-'Año 2010'!$I65</f>
        <v>25593</v>
      </c>
      <c r="L65" s="216">
        <f>$J65-'Año 2010'!$J65</f>
        <v>4801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3327</v>
      </c>
      <c r="D66" s="217">
        <v>1086</v>
      </c>
      <c r="E66" s="218">
        <v>4622</v>
      </c>
      <c r="F66" s="216">
        <v>1195</v>
      </c>
      <c r="G66" s="218">
        <f>+'TODOS LOS AÑOS'!AK65</f>
        <v>5432</v>
      </c>
      <c r="H66" s="249">
        <v>1295</v>
      </c>
      <c r="I66" s="218">
        <v>6188</v>
      </c>
      <c r="J66" s="249">
        <v>1389</v>
      </c>
      <c r="K66" s="218">
        <f>$I66-'Año 2010'!$I66</f>
        <v>3870</v>
      </c>
      <c r="L66" s="216">
        <f>$J66-'Año 2010'!$J66</f>
        <v>421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129</v>
      </c>
      <c r="D67" s="217">
        <v>103</v>
      </c>
      <c r="E67" s="218">
        <v>174</v>
      </c>
      <c r="F67" s="216">
        <v>122</v>
      </c>
      <c r="G67" s="218">
        <f>+'TODOS LOS AÑOS'!AK66</f>
        <v>208</v>
      </c>
      <c r="H67" s="249">
        <v>142</v>
      </c>
      <c r="I67" s="218">
        <v>260</v>
      </c>
      <c r="J67" s="249">
        <v>155</v>
      </c>
      <c r="K67" s="218">
        <f>$I67-'Año 2010'!$I67</f>
        <v>168</v>
      </c>
      <c r="L67" s="216">
        <f>$J67-'Año 2010'!$J67</f>
        <v>67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9141</v>
      </c>
      <c r="D68" s="217">
        <v>125</v>
      </c>
      <c r="E68" s="218">
        <v>13936</v>
      </c>
      <c r="F68" s="216">
        <v>165</v>
      </c>
      <c r="G68" s="218">
        <f>+'TODOS LOS AÑOS'!AK67</f>
        <v>18826</v>
      </c>
      <c r="H68" s="249">
        <v>201</v>
      </c>
      <c r="I68" s="218">
        <v>24321</v>
      </c>
      <c r="J68" s="249">
        <v>246</v>
      </c>
      <c r="K68" s="218">
        <f>$I68-'Año 2010'!$I68</f>
        <v>19598</v>
      </c>
      <c r="L68" s="216">
        <f>$J68-'Año 2010'!$J68</f>
        <v>148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39888</v>
      </c>
      <c r="D69" s="217">
        <v>355</v>
      </c>
      <c r="E69" s="218">
        <v>61471</v>
      </c>
      <c r="F69" s="216">
        <v>447</v>
      </c>
      <c r="G69" s="218">
        <f>+'TODOS LOS AÑOS'!AK68</f>
        <v>81921</v>
      </c>
      <c r="H69" s="249">
        <v>588</v>
      </c>
      <c r="I69" s="218">
        <v>104409</v>
      </c>
      <c r="J69" s="249">
        <v>728</v>
      </c>
      <c r="K69" s="218">
        <f>$I69-'Año 2010'!$I69</f>
        <v>79363</v>
      </c>
      <c r="L69" s="216">
        <f>$J69-'Año 2010'!$J69</f>
        <v>457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94530</v>
      </c>
      <c r="D70" s="217">
        <v>3753</v>
      </c>
      <c r="E70" s="218">
        <v>133466</v>
      </c>
      <c r="F70" s="216">
        <v>5001</v>
      </c>
      <c r="G70" s="218">
        <f>+'TODOS LOS AÑOS'!AK69</f>
        <v>166218</v>
      </c>
      <c r="H70" s="249">
        <v>6327</v>
      </c>
      <c r="I70" s="218">
        <v>201210</v>
      </c>
      <c r="J70" s="249">
        <v>8193</v>
      </c>
      <c r="K70" s="218">
        <f>$I70-'Año 2010'!$I70</f>
        <v>136497</v>
      </c>
      <c r="L70" s="216">
        <f>$J70-'Año 2010'!$J70</f>
        <v>5524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401</v>
      </c>
      <c r="D71" s="217">
        <v>329</v>
      </c>
      <c r="E71" s="218">
        <v>427</v>
      </c>
      <c r="F71" s="216">
        <v>380</v>
      </c>
      <c r="G71" s="218">
        <f>+'TODOS LOS AÑOS'!AK70</f>
        <v>484</v>
      </c>
      <c r="H71" s="249">
        <v>426</v>
      </c>
      <c r="I71" s="218">
        <v>520</v>
      </c>
      <c r="J71" s="249">
        <v>461</v>
      </c>
      <c r="K71" s="218">
        <f>$I71-'Año 2010'!$I71</f>
        <v>188</v>
      </c>
      <c r="L71" s="216">
        <f>$J71-'Año 2010'!$J71</f>
        <v>163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303</v>
      </c>
      <c r="D72" s="217">
        <v>125</v>
      </c>
      <c r="E72" s="218">
        <v>393</v>
      </c>
      <c r="F72" s="216">
        <v>158</v>
      </c>
      <c r="G72" s="218">
        <f>+'TODOS LOS AÑOS'!AK71</f>
        <v>441</v>
      </c>
      <c r="H72" s="249">
        <v>193</v>
      </c>
      <c r="I72" s="218">
        <v>485</v>
      </c>
      <c r="J72" s="249">
        <v>221</v>
      </c>
      <c r="K72" s="218">
        <f>$I72-'Año 2010'!$I72</f>
        <v>315</v>
      </c>
      <c r="L72" s="216">
        <f>$J72-'Año 2010'!$J72</f>
        <v>120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446</v>
      </c>
      <c r="D73" s="217">
        <v>137</v>
      </c>
      <c r="E73" s="218">
        <v>598</v>
      </c>
      <c r="F73" s="216">
        <v>160</v>
      </c>
      <c r="G73" s="218">
        <f>+'TODOS LOS AÑOS'!AK72</f>
        <v>726</v>
      </c>
      <c r="H73" s="249">
        <v>183</v>
      </c>
      <c r="I73" s="218">
        <v>836</v>
      </c>
      <c r="J73" s="249">
        <v>209</v>
      </c>
      <c r="K73" s="218">
        <f>$I73-'Año 2010'!$I73</f>
        <v>522</v>
      </c>
      <c r="L73" s="216">
        <f>$J73-'Año 2010'!$J73</f>
        <v>89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>
        <v>10</v>
      </c>
      <c r="E74" s="218"/>
      <c r="F74" s="216">
        <v>11</v>
      </c>
      <c r="G74" s="218">
        <f>+'TODOS LOS AÑOS'!AK84</f>
        <v>0</v>
      </c>
      <c r="H74" s="249">
        <v>11</v>
      </c>
      <c r="I74" s="218"/>
      <c r="J74" s="249"/>
      <c r="K74" s="218">
        <f>$I74-'Año 2010'!$I74</f>
        <v>0</v>
      </c>
      <c r="L74" s="216">
        <f>$J74-'Año 2010'!$J74</f>
        <v>-10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11245566</v>
      </c>
      <c r="D75" s="222">
        <f>SUM(D5:D74)</f>
        <v>618527</v>
      </c>
      <c r="E75" s="223">
        <f t="shared" ref="E75:J75" si="0">+SUM(E5:E74)</f>
        <v>12050719</v>
      </c>
      <c r="F75" s="223">
        <f t="shared" si="0"/>
        <v>655858</v>
      </c>
      <c r="G75" s="223">
        <f t="shared" si="0"/>
        <v>12739775</v>
      </c>
      <c r="H75" s="223">
        <f t="shared" si="0"/>
        <v>688495</v>
      </c>
      <c r="I75" s="223">
        <f t="shared" si="0"/>
        <v>13397743</v>
      </c>
      <c r="J75" s="251">
        <f t="shared" si="0"/>
        <v>719268</v>
      </c>
      <c r="K75" s="223">
        <f>SUM(K5:K74)</f>
        <v>2684973</v>
      </c>
      <c r="L75" s="221">
        <f>SUM(L5:L74)</f>
        <v>126952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  <c r="D77" s="189"/>
      <c r="F77" s="189"/>
      <c r="H77" s="189"/>
      <c r="J77" s="189"/>
    </row>
    <row r="78" spans="1:16" ht="13.5" thickBot="1" x14ac:dyDescent="0.25">
      <c r="B78" s="119" t="s">
        <v>64</v>
      </c>
      <c r="F78" s="189"/>
      <c r="H78" s="189"/>
      <c r="J78" s="189"/>
    </row>
    <row r="79" spans="1:16" ht="27" customHeight="1" thickBot="1" x14ac:dyDescent="0.25">
      <c r="B79" s="253" t="s">
        <v>161</v>
      </c>
      <c r="O79" s="380" t="s">
        <v>67</v>
      </c>
      <c r="P79" s="381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H22" sqref="H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2.5703125" style="122" customWidth="1"/>
    <col min="8" max="8" width="16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03" t="s">
        <v>182</v>
      </c>
      <c r="B1" s="403"/>
      <c r="C1" s="403"/>
      <c r="D1" s="40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95"/>
      <c r="B2" s="389" t="s">
        <v>0</v>
      </c>
      <c r="C2" s="399" t="s">
        <v>302</v>
      </c>
      <c r="D2" s="398"/>
      <c r="E2" s="399" t="s">
        <v>303</v>
      </c>
      <c r="F2" s="398"/>
      <c r="G2" s="399" t="s">
        <v>330</v>
      </c>
      <c r="H2" s="398"/>
      <c r="I2" s="399" t="s">
        <v>335</v>
      </c>
      <c r="J2" s="398"/>
      <c r="K2" s="399" t="s">
        <v>336</v>
      </c>
      <c r="L2" s="398"/>
      <c r="M2" s="235"/>
    </row>
    <row r="3" spans="1:19" ht="13.5" thickBot="1" x14ac:dyDescent="0.25">
      <c r="A3" s="396"/>
      <c r="B3" s="390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06" t="s">
        <v>54</v>
      </c>
      <c r="L3" s="407" t="s">
        <v>55</v>
      </c>
      <c r="M3" s="237"/>
      <c r="S3" s="191"/>
    </row>
    <row r="4" spans="1:19" ht="14.25" customHeight="1" thickBot="1" x14ac:dyDescent="0.25">
      <c r="A4" s="397"/>
      <c r="B4" s="391"/>
      <c r="C4" s="102">
        <v>41000</v>
      </c>
      <c r="D4" s="174">
        <v>41000</v>
      </c>
      <c r="E4" s="102">
        <v>41091</v>
      </c>
      <c r="F4" s="238">
        <v>41091</v>
      </c>
      <c r="G4" s="102"/>
      <c r="H4" s="238"/>
      <c r="I4" s="102"/>
      <c r="J4" s="238"/>
      <c r="K4" s="406"/>
      <c r="L4" s="407"/>
      <c r="M4" s="237"/>
    </row>
    <row r="5" spans="1:19" ht="13.5" thickBot="1" x14ac:dyDescent="0.25">
      <c r="A5" s="125">
        <v>1</v>
      </c>
      <c r="B5" s="175" t="s">
        <v>1</v>
      </c>
      <c r="C5" s="196">
        <v>23741</v>
      </c>
      <c r="D5" s="198">
        <v>2187</v>
      </c>
      <c r="E5" s="239">
        <v>24654</v>
      </c>
      <c r="F5" s="240">
        <v>2245</v>
      </c>
      <c r="G5" s="239">
        <v>25300</v>
      </c>
      <c r="H5" s="241">
        <v>2325</v>
      </c>
      <c r="I5" s="239">
        <v>26405</v>
      </c>
      <c r="J5" s="241">
        <v>2406</v>
      </c>
      <c r="K5" s="239">
        <f>$I5-'Año 2011'!$I5</f>
        <v>3552</v>
      </c>
      <c r="L5" s="240">
        <f>$J5-'Año 2011'!$J5</f>
        <v>302</v>
      </c>
      <c r="M5" s="242"/>
      <c r="O5" s="380" t="s">
        <v>67</v>
      </c>
      <c r="P5" s="381"/>
    </row>
    <row r="6" spans="1:19" x14ac:dyDescent="0.2">
      <c r="A6" s="125">
        <v>2</v>
      </c>
      <c r="B6" s="135" t="s">
        <v>2</v>
      </c>
      <c r="C6" s="200">
        <v>49015</v>
      </c>
      <c r="D6" s="202">
        <v>2435</v>
      </c>
      <c r="E6" s="203">
        <v>50677</v>
      </c>
      <c r="F6" s="201">
        <v>2542</v>
      </c>
      <c r="G6" s="203">
        <v>51807</v>
      </c>
      <c r="H6" s="243">
        <v>2631</v>
      </c>
      <c r="I6" s="203">
        <v>53860</v>
      </c>
      <c r="J6" s="243">
        <v>2735</v>
      </c>
      <c r="K6" s="203">
        <f>$I6-'Año 2011'!$I6</f>
        <v>6875</v>
      </c>
      <c r="L6" s="201">
        <f>$J6-'Año 2011'!$J6</f>
        <v>427</v>
      </c>
      <c r="M6" s="242"/>
    </row>
    <row r="7" spans="1:19" x14ac:dyDescent="0.2">
      <c r="A7" s="125">
        <v>3</v>
      </c>
      <c r="B7" s="135" t="s">
        <v>3</v>
      </c>
      <c r="C7" s="200">
        <v>594309</v>
      </c>
      <c r="D7" s="202">
        <v>8779</v>
      </c>
      <c r="E7" s="203">
        <v>715727</v>
      </c>
      <c r="F7" s="201">
        <v>9170</v>
      </c>
      <c r="G7" s="203">
        <v>794614</v>
      </c>
      <c r="H7" s="243">
        <v>9475</v>
      </c>
      <c r="I7" s="203">
        <v>942097</v>
      </c>
      <c r="J7" s="243">
        <v>9785</v>
      </c>
      <c r="K7" s="203">
        <f>$I7-'Año 2011'!$I7</f>
        <v>452386</v>
      </c>
      <c r="L7" s="201">
        <f>$J7-'Año 2011'!$J7</f>
        <v>1394</v>
      </c>
      <c r="M7" s="242"/>
    </row>
    <row r="8" spans="1:19" x14ac:dyDescent="0.2">
      <c r="A8" s="125">
        <v>4</v>
      </c>
      <c r="B8" s="135" t="s">
        <v>4</v>
      </c>
      <c r="C8" s="200">
        <v>91377</v>
      </c>
      <c r="D8" s="202">
        <v>4909</v>
      </c>
      <c r="E8" s="203">
        <v>95476</v>
      </c>
      <c r="F8" s="201">
        <v>5139</v>
      </c>
      <c r="G8" s="203">
        <v>98296</v>
      </c>
      <c r="H8" s="243">
        <v>5370</v>
      </c>
      <c r="I8" s="203">
        <v>103262</v>
      </c>
      <c r="J8" s="243">
        <v>5627</v>
      </c>
      <c r="K8" s="203">
        <f>$I8-'Año 2011'!$I8</f>
        <v>15989</v>
      </c>
      <c r="L8" s="201">
        <f>$J8-'Año 2011'!$J8</f>
        <v>987</v>
      </c>
      <c r="M8" s="242"/>
    </row>
    <row r="9" spans="1:19" x14ac:dyDescent="0.2">
      <c r="A9" s="125">
        <v>5</v>
      </c>
      <c r="B9" s="135" t="s">
        <v>5</v>
      </c>
      <c r="C9" s="200">
        <v>481622</v>
      </c>
      <c r="D9" s="202">
        <v>6388</v>
      </c>
      <c r="E9" s="203">
        <v>510585</v>
      </c>
      <c r="F9" s="201">
        <v>6622</v>
      </c>
      <c r="G9" s="203">
        <v>527801</v>
      </c>
      <c r="H9" s="243">
        <v>6875</v>
      </c>
      <c r="I9" s="203">
        <v>559888</v>
      </c>
      <c r="J9" s="243">
        <v>7130</v>
      </c>
      <c r="K9" s="203">
        <f>$I9-'Año 2011'!$I9</f>
        <v>104661</v>
      </c>
      <c r="L9" s="201">
        <f>$J9-'Año 2011'!$J9</f>
        <v>1026</v>
      </c>
      <c r="M9" s="242"/>
    </row>
    <row r="10" spans="1:19" x14ac:dyDescent="0.2">
      <c r="A10" s="125">
        <v>6</v>
      </c>
      <c r="B10" s="135" t="s">
        <v>6</v>
      </c>
      <c r="C10" s="200">
        <v>6893</v>
      </c>
      <c r="D10" s="202">
        <v>5304</v>
      </c>
      <c r="E10" s="203">
        <v>7110</v>
      </c>
      <c r="F10" s="201">
        <v>5387</v>
      </c>
      <c r="G10" s="203">
        <v>7285</v>
      </c>
      <c r="H10" s="243">
        <v>5488</v>
      </c>
      <c r="I10" s="203">
        <v>7573</v>
      </c>
      <c r="J10" s="243">
        <v>5578</v>
      </c>
      <c r="K10" s="203">
        <f>$I10-'Año 2011'!$I10</f>
        <v>908</v>
      </c>
      <c r="L10" s="201">
        <f>$J10-'Año 2011'!$J10</f>
        <v>397</v>
      </c>
      <c r="M10" s="242"/>
    </row>
    <row r="11" spans="1:19" x14ac:dyDescent="0.2">
      <c r="A11" s="125">
        <v>7</v>
      </c>
      <c r="B11" s="135" t="s">
        <v>7</v>
      </c>
      <c r="C11" s="200">
        <v>782064</v>
      </c>
      <c r="D11" s="202">
        <v>67716</v>
      </c>
      <c r="E11" s="203">
        <v>807228</v>
      </c>
      <c r="F11" s="201">
        <v>69620</v>
      </c>
      <c r="G11" s="203">
        <v>823820</v>
      </c>
      <c r="H11" s="243">
        <v>71580</v>
      </c>
      <c r="I11" s="203">
        <v>851284</v>
      </c>
      <c r="J11" s="243">
        <v>73554</v>
      </c>
      <c r="K11" s="203">
        <f>$I11-'Año 2011'!$I11</f>
        <v>94997</v>
      </c>
      <c r="L11" s="201">
        <f>$J11-'Año 2011'!$J11</f>
        <v>8186</v>
      </c>
      <c r="M11" s="242"/>
    </row>
    <row r="12" spans="1:19" x14ac:dyDescent="0.2">
      <c r="A12" s="125">
        <v>8</v>
      </c>
      <c r="B12" s="135" t="s">
        <v>8</v>
      </c>
      <c r="C12" s="200">
        <v>65422</v>
      </c>
      <c r="D12" s="202">
        <v>14688</v>
      </c>
      <c r="E12" s="203">
        <v>68194</v>
      </c>
      <c r="F12" s="201">
        <v>15273</v>
      </c>
      <c r="G12" s="203">
        <v>70149</v>
      </c>
      <c r="H12" s="243">
        <v>15868</v>
      </c>
      <c r="I12" s="203">
        <v>73936</v>
      </c>
      <c r="J12" s="243">
        <v>16531</v>
      </c>
      <c r="K12" s="203">
        <f>$I12-'Año 2011'!$I12</f>
        <v>11210</v>
      </c>
      <c r="L12" s="201">
        <f>$J12-'Año 2011'!$J12</f>
        <v>2415</v>
      </c>
      <c r="M12" s="242"/>
    </row>
    <row r="13" spans="1:19" x14ac:dyDescent="0.2">
      <c r="A13" s="125">
        <v>9</v>
      </c>
      <c r="B13" s="135" t="s">
        <v>9</v>
      </c>
      <c r="C13" s="200">
        <v>5360</v>
      </c>
      <c r="D13" s="202">
        <v>224</v>
      </c>
      <c r="E13" s="203">
        <v>5635</v>
      </c>
      <c r="F13" s="201">
        <v>230</v>
      </c>
      <c r="G13" s="203">
        <v>5809</v>
      </c>
      <c r="H13" s="243">
        <v>235</v>
      </c>
      <c r="I13" s="203">
        <v>6127</v>
      </c>
      <c r="J13" s="243">
        <v>242</v>
      </c>
      <c r="K13" s="203">
        <f>$I13-'Año 2011'!$I13</f>
        <v>1018</v>
      </c>
      <c r="L13" s="201">
        <f>$J13-'Año 2011'!$J13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4038</v>
      </c>
      <c r="D14" s="202">
        <v>1053</v>
      </c>
      <c r="E14" s="203">
        <v>4220</v>
      </c>
      <c r="F14" s="201">
        <v>1108</v>
      </c>
      <c r="G14" s="203">
        <v>4341</v>
      </c>
      <c r="H14" s="243">
        <v>1137</v>
      </c>
      <c r="I14" s="203">
        <v>4575</v>
      </c>
      <c r="J14" s="243">
        <v>1175</v>
      </c>
      <c r="K14" s="203">
        <f>$I14-'Año 2011'!$I14</f>
        <v>670</v>
      </c>
      <c r="L14" s="201">
        <f>$J14-'Año 2011'!$J14</f>
        <v>163</v>
      </c>
      <c r="M14" s="242"/>
    </row>
    <row r="15" spans="1:19" x14ac:dyDescent="0.2">
      <c r="A15" s="125">
        <v>11</v>
      </c>
      <c r="B15" s="135" t="s">
        <v>11</v>
      </c>
      <c r="C15" s="200">
        <v>357353</v>
      </c>
      <c r="D15" s="202">
        <v>12776</v>
      </c>
      <c r="E15" s="203">
        <v>373307</v>
      </c>
      <c r="F15" s="201">
        <v>13321</v>
      </c>
      <c r="G15" s="203">
        <v>384036</v>
      </c>
      <c r="H15" s="243">
        <v>13797</v>
      </c>
      <c r="I15" s="203">
        <v>403778</v>
      </c>
      <c r="J15" s="243">
        <v>14297</v>
      </c>
      <c r="K15" s="203">
        <f>$I15-'Año 2011'!$I15</f>
        <v>63122</v>
      </c>
      <c r="L15" s="201">
        <f>$J15-'Año 2011'!$J15</f>
        <v>2070</v>
      </c>
      <c r="M15" s="242"/>
    </row>
    <row r="16" spans="1:19" ht="15" x14ac:dyDescent="0.2">
      <c r="A16" s="125">
        <v>12</v>
      </c>
      <c r="B16" s="135" t="s">
        <v>12</v>
      </c>
      <c r="C16" s="200">
        <v>13933</v>
      </c>
      <c r="D16" s="202">
        <v>1063</v>
      </c>
      <c r="E16" s="203">
        <v>14576</v>
      </c>
      <c r="F16" s="201">
        <v>1105</v>
      </c>
      <c r="G16" s="203">
        <v>14986</v>
      </c>
      <c r="H16" s="243">
        <v>1146</v>
      </c>
      <c r="I16" s="203">
        <v>15783</v>
      </c>
      <c r="J16" s="243">
        <v>1199</v>
      </c>
      <c r="K16" s="203">
        <f>$I16-'Año 2011'!$I16</f>
        <v>2421</v>
      </c>
      <c r="L16" s="201">
        <f>$J16-'Año 2011'!$J16</f>
        <v>183</v>
      </c>
      <c r="M16" s="242"/>
      <c r="P16" s="379"/>
      <c r="Q16" s="379"/>
    </row>
    <row r="17" spans="1:13" x14ac:dyDescent="0.2">
      <c r="A17" s="125">
        <v>13</v>
      </c>
      <c r="B17" s="135" t="s">
        <v>13</v>
      </c>
      <c r="C17" s="200">
        <v>2530</v>
      </c>
      <c r="D17" s="202">
        <v>276</v>
      </c>
      <c r="E17" s="203">
        <v>2641</v>
      </c>
      <c r="F17" s="201">
        <v>282</v>
      </c>
      <c r="G17" s="203">
        <v>2716</v>
      </c>
      <c r="H17" s="243">
        <v>290</v>
      </c>
      <c r="I17" s="203">
        <v>2833</v>
      </c>
      <c r="J17" s="243">
        <v>299</v>
      </c>
      <c r="K17" s="203">
        <f>$I17-'Año 2011'!$I17</f>
        <v>413</v>
      </c>
      <c r="L17" s="201">
        <f>$J17-'Año 2011'!$J17</f>
        <v>37</v>
      </c>
      <c r="M17" s="242"/>
    </row>
    <row r="18" spans="1:13" x14ac:dyDescent="0.2">
      <c r="A18" s="125">
        <v>14</v>
      </c>
      <c r="B18" s="135" t="s">
        <v>14</v>
      </c>
      <c r="C18" s="200">
        <v>7449</v>
      </c>
      <c r="D18" s="202">
        <v>828</v>
      </c>
      <c r="E18" s="203">
        <v>7726</v>
      </c>
      <c r="F18" s="201">
        <v>845</v>
      </c>
      <c r="G18" s="203">
        <v>7906</v>
      </c>
      <c r="H18" s="243">
        <v>880</v>
      </c>
      <c r="I18" s="203">
        <v>8216</v>
      </c>
      <c r="J18" s="243">
        <v>903</v>
      </c>
      <c r="K18" s="203">
        <f>$I18-'Año 2011'!$I18</f>
        <v>1070</v>
      </c>
      <c r="L18" s="201">
        <f>$J18-'Año 2011'!$J18</f>
        <v>110</v>
      </c>
      <c r="M18" s="242"/>
    </row>
    <row r="19" spans="1:13" x14ac:dyDescent="0.2">
      <c r="A19" s="125">
        <v>15</v>
      </c>
      <c r="B19" s="135" t="s">
        <v>15</v>
      </c>
      <c r="C19" s="200">
        <v>18162</v>
      </c>
      <c r="D19" s="202">
        <v>1609</v>
      </c>
      <c r="E19" s="203">
        <v>18738</v>
      </c>
      <c r="F19" s="201">
        <v>1674</v>
      </c>
      <c r="G19" s="203">
        <v>19153</v>
      </c>
      <c r="H19" s="243">
        <v>1734</v>
      </c>
      <c r="I19" s="203">
        <v>19887</v>
      </c>
      <c r="J19" s="243">
        <v>1803</v>
      </c>
      <c r="K19" s="203">
        <f>$I19-'Año 2011'!$I19</f>
        <v>2325</v>
      </c>
      <c r="L19" s="201">
        <f>$J19-'Año 2011'!$J19</f>
        <v>254</v>
      </c>
      <c r="M19" s="242"/>
    </row>
    <row r="20" spans="1:13" x14ac:dyDescent="0.2">
      <c r="A20" s="125">
        <v>16</v>
      </c>
      <c r="B20" s="135" t="s">
        <v>16</v>
      </c>
      <c r="C20" s="200">
        <v>11599</v>
      </c>
      <c r="D20" s="202">
        <v>1782</v>
      </c>
      <c r="E20" s="203">
        <v>11990</v>
      </c>
      <c r="F20" s="201">
        <v>1847</v>
      </c>
      <c r="G20" s="203">
        <v>12230</v>
      </c>
      <c r="H20" s="243">
        <v>1917</v>
      </c>
      <c r="I20" s="203">
        <v>12670</v>
      </c>
      <c r="J20" s="243">
        <v>1972</v>
      </c>
      <c r="K20" s="203">
        <f>$I20-'Año 2011'!$I20</f>
        <v>1434</v>
      </c>
      <c r="L20" s="201">
        <f>$J20-'Año 2011'!$J20</f>
        <v>262</v>
      </c>
      <c r="M20" s="242"/>
    </row>
    <row r="21" spans="1:13" x14ac:dyDescent="0.2">
      <c r="A21" s="125">
        <v>17</v>
      </c>
      <c r="B21" s="135" t="s">
        <v>17</v>
      </c>
      <c r="C21" s="200">
        <v>10617</v>
      </c>
      <c r="D21" s="202">
        <v>1832</v>
      </c>
      <c r="E21" s="203">
        <v>11075</v>
      </c>
      <c r="F21" s="201">
        <v>1906</v>
      </c>
      <c r="G21" s="203">
        <v>11368</v>
      </c>
      <c r="H21" s="243">
        <v>1989</v>
      </c>
      <c r="I21" s="203">
        <v>11968</v>
      </c>
      <c r="J21" s="243">
        <v>2046</v>
      </c>
      <c r="K21" s="203">
        <f>$I21-'Año 2011'!$I21</f>
        <v>1755</v>
      </c>
      <c r="L21" s="201">
        <f>$J21-'Año 2011'!$J21</f>
        <v>295</v>
      </c>
      <c r="M21" s="242"/>
    </row>
    <row r="22" spans="1:13" s="150" customFormat="1" x14ac:dyDescent="0.2">
      <c r="A22" s="357">
        <v>18</v>
      </c>
      <c r="B22" s="135" t="s">
        <v>18</v>
      </c>
      <c r="C22" s="360" t="s">
        <v>58</v>
      </c>
      <c r="D22" s="111">
        <v>3758</v>
      </c>
      <c r="E22" s="360" t="s">
        <v>58</v>
      </c>
      <c r="F22" s="112">
        <v>3934</v>
      </c>
      <c r="G22" s="360" t="s">
        <v>58</v>
      </c>
      <c r="H22" s="246">
        <v>4108</v>
      </c>
      <c r="I22" s="360" t="s">
        <v>58</v>
      </c>
      <c r="J22" s="246">
        <v>4321</v>
      </c>
      <c r="K22" s="358">
        <v>3773</v>
      </c>
      <c r="L22" s="112">
        <f>$J22-'Año 2011'!$J22</f>
        <v>762</v>
      </c>
      <c r="M22" s="247"/>
    </row>
    <row r="23" spans="1:13" x14ac:dyDescent="0.2">
      <c r="A23" s="125">
        <v>19</v>
      </c>
      <c r="B23" s="135" t="s">
        <v>19</v>
      </c>
      <c r="C23" s="200">
        <v>2192959</v>
      </c>
      <c r="D23" s="202">
        <v>70526</v>
      </c>
      <c r="E23" s="203">
        <v>2291708</v>
      </c>
      <c r="F23" s="201">
        <v>74439</v>
      </c>
      <c r="G23" s="203">
        <v>2369299</v>
      </c>
      <c r="H23" s="243">
        <v>77931</v>
      </c>
      <c r="I23" s="203">
        <v>2453570</v>
      </c>
      <c r="J23" s="243">
        <v>79626</v>
      </c>
      <c r="K23" s="203">
        <f>$I23-'Año 2011'!$I23</f>
        <v>298260</v>
      </c>
      <c r="L23" s="201">
        <f>$J23-'Año 2011'!$J23</f>
        <v>10215</v>
      </c>
      <c r="M23" s="242"/>
    </row>
    <row r="24" spans="1:13" x14ac:dyDescent="0.2">
      <c r="A24" s="125">
        <v>20</v>
      </c>
      <c r="B24" s="135" t="s">
        <v>20</v>
      </c>
      <c r="C24" s="200">
        <v>157649</v>
      </c>
      <c r="D24" s="202">
        <v>592</v>
      </c>
      <c r="E24" s="203">
        <v>164504</v>
      </c>
      <c r="F24" s="201">
        <v>625</v>
      </c>
      <c r="G24" s="203">
        <v>171420</v>
      </c>
      <c r="H24" s="243">
        <v>667</v>
      </c>
      <c r="I24" s="203">
        <v>178471</v>
      </c>
      <c r="J24" s="243">
        <v>696</v>
      </c>
      <c r="K24" s="203">
        <f>$I24-'Año 2011'!$I24</f>
        <v>24561</v>
      </c>
      <c r="L24" s="201">
        <f>$J24-'Año 2011'!$J24</f>
        <v>122</v>
      </c>
      <c r="M24" s="242"/>
    </row>
    <row r="25" spans="1:13" x14ac:dyDescent="0.2">
      <c r="A25" s="125">
        <v>21</v>
      </c>
      <c r="B25" s="135" t="s">
        <v>21</v>
      </c>
      <c r="C25" s="200">
        <v>2099674</v>
      </c>
      <c r="D25" s="202">
        <v>145977</v>
      </c>
      <c r="E25" s="203">
        <v>2144641</v>
      </c>
      <c r="F25" s="201">
        <v>150491</v>
      </c>
      <c r="G25" s="203">
        <v>2175921</v>
      </c>
      <c r="H25" s="243">
        <v>154730</v>
      </c>
      <c r="I25" s="203">
        <v>2225255</v>
      </c>
      <c r="J25" s="243">
        <v>158749</v>
      </c>
      <c r="K25" s="203">
        <f>$I25-'Año 2011'!$I25</f>
        <v>164883</v>
      </c>
      <c r="L25" s="201">
        <f>$J25-'Año 2011'!$J25</f>
        <v>16809</v>
      </c>
      <c r="M25" s="242"/>
    </row>
    <row r="26" spans="1:13" x14ac:dyDescent="0.2">
      <c r="A26" s="125">
        <v>22</v>
      </c>
      <c r="B26" s="135" t="s">
        <v>22</v>
      </c>
      <c r="C26" s="200">
        <v>5689</v>
      </c>
      <c r="D26" s="202">
        <v>1455</v>
      </c>
      <c r="E26" s="203">
        <v>5847</v>
      </c>
      <c r="F26" s="201">
        <v>1494</v>
      </c>
      <c r="G26" s="203">
        <v>5951</v>
      </c>
      <c r="H26" s="243">
        <v>1524</v>
      </c>
      <c r="I26" s="203">
        <v>6128</v>
      </c>
      <c r="J26" s="243">
        <v>1560</v>
      </c>
      <c r="K26" s="203">
        <f>$I26-'Año 2011'!$I26</f>
        <v>588</v>
      </c>
      <c r="L26" s="201">
        <f>$J26-'Año 2011'!$J26</f>
        <v>155</v>
      </c>
      <c r="M26" s="242"/>
    </row>
    <row r="27" spans="1:13" x14ac:dyDescent="0.2">
      <c r="A27" s="125">
        <v>23</v>
      </c>
      <c r="B27" s="135" t="s">
        <v>23</v>
      </c>
      <c r="C27" s="200">
        <v>551131</v>
      </c>
      <c r="D27" s="202">
        <v>79481</v>
      </c>
      <c r="E27" s="203">
        <v>583876</v>
      </c>
      <c r="F27" s="201">
        <v>82824</v>
      </c>
      <c r="G27" s="203">
        <v>601906</v>
      </c>
      <c r="H27" s="243">
        <v>85777</v>
      </c>
      <c r="I27" s="203">
        <v>633021</v>
      </c>
      <c r="J27" s="243">
        <v>88568</v>
      </c>
      <c r="K27" s="203">
        <f>$I27-'Año 2011'!$I27</f>
        <v>104547</v>
      </c>
      <c r="L27" s="201">
        <f>$J27-'Año 2011'!$J27</f>
        <v>12776</v>
      </c>
      <c r="M27" s="242"/>
    </row>
    <row r="28" spans="1:13" x14ac:dyDescent="0.2">
      <c r="A28" s="125">
        <v>24</v>
      </c>
      <c r="B28" s="135" t="s">
        <v>24</v>
      </c>
      <c r="C28" s="200">
        <v>140556</v>
      </c>
      <c r="D28" s="202">
        <v>3766</v>
      </c>
      <c r="E28" s="203">
        <v>145048</v>
      </c>
      <c r="F28" s="201">
        <v>3901</v>
      </c>
      <c r="G28" s="203">
        <v>147993</v>
      </c>
      <c r="H28" s="243">
        <v>4045</v>
      </c>
      <c r="I28" s="203">
        <v>153282</v>
      </c>
      <c r="J28" s="243">
        <v>4216</v>
      </c>
      <c r="K28" s="203">
        <f>$I28-'Año 2011'!$I28</f>
        <v>17199</v>
      </c>
      <c r="L28" s="244">
        <f>$J28-'Año 2011'!$J28</f>
        <v>626</v>
      </c>
      <c r="M28" s="245"/>
    </row>
    <row r="29" spans="1:13" x14ac:dyDescent="0.2">
      <c r="A29" s="125">
        <v>25</v>
      </c>
      <c r="B29" s="135" t="s">
        <v>25</v>
      </c>
      <c r="C29" s="200">
        <v>30016</v>
      </c>
      <c r="D29" s="202">
        <v>3444</v>
      </c>
      <c r="E29" s="203">
        <v>31351</v>
      </c>
      <c r="F29" s="201">
        <v>3589</v>
      </c>
      <c r="G29" s="203">
        <v>32273</v>
      </c>
      <c r="H29" s="243">
        <v>3719</v>
      </c>
      <c r="I29" s="203">
        <v>34048</v>
      </c>
      <c r="J29" s="243">
        <v>3853</v>
      </c>
      <c r="K29" s="203">
        <f>$I29-'Año 2011'!$I29</f>
        <v>5407</v>
      </c>
      <c r="L29" s="201">
        <f>$J29-'Año 2011'!$J29</f>
        <v>530</v>
      </c>
      <c r="M29" s="242"/>
    </row>
    <row r="30" spans="1:13" ht="25.5" x14ac:dyDescent="0.2">
      <c r="A30" s="125">
        <v>26</v>
      </c>
      <c r="B30" s="135" t="s">
        <v>171</v>
      </c>
      <c r="C30" s="209">
        <v>112623</v>
      </c>
      <c r="D30" s="111">
        <v>8694</v>
      </c>
      <c r="E30" s="203">
        <v>118591</v>
      </c>
      <c r="F30" s="112">
        <v>9176</v>
      </c>
      <c r="G30" s="110">
        <v>122643</v>
      </c>
      <c r="H30" s="246">
        <v>9651</v>
      </c>
      <c r="I30" s="110">
        <v>129573</v>
      </c>
      <c r="J30" s="246">
        <v>10075</v>
      </c>
      <c r="K30" s="110">
        <f>$I30-'Año 2011'!$I30</f>
        <v>22784</v>
      </c>
      <c r="L30" s="201">
        <f>$J30-'Año 2011'!$J30</f>
        <v>1850</v>
      </c>
      <c r="M30" s="247"/>
    </row>
    <row r="31" spans="1:13" x14ac:dyDescent="0.2">
      <c r="A31" s="125">
        <v>27</v>
      </c>
      <c r="B31" s="135" t="s">
        <v>27</v>
      </c>
      <c r="C31" s="200">
        <v>77641</v>
      </c>
      <c r="D31" s="202">
        <v>842</v>
      </c>
      <c r="E31" s="110">
        <v>81542</v>
      </c>
      <c r="F31" s="201">
        <v>872</v>
      </c>
      <c r="G31" s="203">
        <v>84217</v>
      </c>
      <c r="H31" s="243">
        <v>907</v>
      </c>
      <c r="I31" s="203">
        <v>89057</v>
      </c>
      <c r="J31" s="243">
        <v>948</v>
      </c>
      <c r="K31" s="203">
        <f>$I31-'Año 2011'!$I31</f>
        <v>15548</v>
      </c>
      <c r="L31" s="201">
        <f>$J31-'Año 2011'!$J31</f>
        <v>148</v>
      </c>
      <c r="M31" s="242"/>
    </row>
    <row r="32" spans="1:13" x14ac:dyDescent="0.2">
      <c r="A32" s="125">
        <v>28</v>
      </c>
      <c r="B32" s="135" t="s">
        <v>28</v>
      </c>
      <c r="C32" s="200">
        <v>21821</v>
      </c>
      <c r="D32" s="202">
        <v>3321</v>
      </c>
      <c r="E32" s="203">
        <v>22816</v>
      </c>
      <c r="F32" s="201">
        <v>3430</v>
      </c>
      <c r="G32" s="203">
        <v>23521</v>
      </c>
      <c r="H32" s="243">
        <v>3519</v>
      </c>
      <c r="I32" s="203">
        <v>24752</v>
      </c>
      <c r="J32" s="243">
        <v>3650</v>
      </c>
      <c r="K32" s="203">
        <f>$I32-'Año 2011'!$I32</f>
        <v>3928</v>
      </c>
      <c r="L32" s="201">
        <f>$J32-'Año 2011'!$J32</f>
        <v>452</v>
      </c>
      <c r="M32" s="242"/>
    </row>
    <row r="33" spans="1:13" x14ac:dyDescent="0.2">
      <c r="A33" s="125">
        <v>29</v>
      </c>
      <c r="B33" s="135" t="s">
        <v>29</v>
      </c>
      <c r="C33" s="200">
        <v>718457</v>
      </c>
      <c r="D33" s="202">
        <v>6447</v>
      </c>
      <c r="E33" s="203">
        <v>757124</v>
      </c>
      <c r="F33" s="201">
        <v>6893</v>
      </c>
      <c r="G33" s="203">
        <v>782895</v>
      </c>
      <c r="H33" s="243">
        <v>7275</v>
      </c>
      <c r="I33" s="203">
        <v>830835</v>
      </c>
      <c r="J33" s="243">
        <v>7706</v>
      </c>
      <c r="K33" s="203">
        <f>$I33-'Año 2011'!$I33</f>
        <v>149663</v>
      </c>
      <c r="L33" s="201">
        <f>$J33-'Año 2011'!$J33</f>
        <v>1693</v>
      </c>
      <c r="M33" s="242"/>
    </row>
    <row r="34" spans="1:13" x14ac:dyDescent="0.2">
      <c r="A34" s="125">
        <v>30</v>
      </c>
      <c r="B34" s="135" t="s">
        <v>30</v>
      </c>
      <c r="C34" s="200">
        <v>54082</v>
      </c>
      <c r="D34" s="202">
        <v>2946</v>
      </c>
      <c r="E34" s="203">
        <v>56700</v>
      </c>
      <c r="F34" s="201">
        <v>3095</v>
      </c>
      <c r="G34" s="203">
        <v>58307</v>
      </c>
      <c r="H34" s="243">
        <v>3203</v>
      </c>
      <c r="I34" s="203">
        <v>61204</v>
      </c>
      <c r="J34" s="243">
        <v>3331</v>
      </c>
      <c r="K34" s="203">
        <f>$I34-'Año 2011'!$I34</f>
        <v>9749</v>
      </c>
      <c r="L34" s="201">
        <f>$J34-'Año 2011'!$J34</f>
        <v>526</v>
      </c>
      <c r="M34" s="242"/>
    </row>
    <row r="35" spans="1:13" x14ac:dyDescent="0.2">
      <c r="A35" s="125">
        <v>31</v>
      </c>
      <c r="B35" s="135" t="s">
        <v>31</v>
      </c>
      <c r="C35" s="200">
        <v>133321</v>
      </c>
      <c r="D35" s="202">
        <v>3084</v>
      </c>
      <c r="E35" s="203">
        <v>143445</v>
      </c>
      <c r="F35" s="201">
        <v>3196</v>
      </c>
      <c r="G35" s="203">
        <v>150661</v>
      </c>
      <c r="H35" s="243">
        <v>3307</v>
      </c>
      <c r="I35" s="203">
        <v>164875</v>
      </c>
      <c r="J35" s="243">
        <v>3439</v>
      </c>
      <c r="K35" s="203">
        <f>$I35-'Año 2011'!$I35</f>
        <v>38929</v>
      </c>
      <c r="L35" s="201">
        <f>$J35-'Año 2011'!$J35</f>
        <v>492</v>
      </c>
      <c r="M35" s="242"/>
    </row>
    <row r="36" spans="1:13" x14ac:dyDescent="0.2">
      <c r="A36" s="125">
        <v>32</v>
      </c>
      <c r="B36" s="135" t="s">
        <v>32</v>
      </c>
      <c r="C36" s="200">
        <v>11446</v>
      </c>
      <c r="D36" s="202">
        <v>1037</v>
      </c>
      <c r="E36" s="203">
        <v>12007</v>
      </c>
      <c r="F36" s="201">
        <v>1070</v>
      </c>
      <c r="G36" s="203">
        <v>12394</v>
      </c>
      <c r="H36" s="243">
        <v>1107</v>
      </c>
      <c r="I36" s="203">
        <v>13127</v>
      </c>
      <c r="J36" s="243">
        <v>1164</v>
      </c>
      <c r="K36" s="203">
        <f>$I36-'Año 2011'!$I36</f>
        <v>2284</v>
      </c>
      <c r="L36" s="201">
        <f>$J36-'Año 2011'!$J36</f>
        <v>180</v>
      </c>
      <c r="M36" s="242"/>
    </row>
    <row r="37" spans="1:13" x14ac:dyDescent="0.2">
      <c r="A37" s="125">
        <v>33</v>
      </c>
      <c r="B37" s="135" t="s">
        <v>33</v>
      </c>
      <c r="C37" s="200">
        <v>3042</v>
      </c>
      <c r="D37" s="202">
        <v>200</v>
      </c>
      <c r="E37" s="203">
        <v>3178</v>
      </c>
      <c r="F37" s="201">
        <v>210</v>
      </c>
      <c r="G37" s="203">
        <v>3256</v>
      </c>
      <c r="H37" s="243">
        <v>217</v>
      </c>
      <c r="I37" s="203">
        <v>3413</v>
      </c>
      <c r="J37" s="243">
        <v>230</v>
      </c>
      <c r="K37" s="203">
        <f>$I37-'Año 2011'!$I37</f>
        <v>489</v>
      </c>
      <c r="L37" s="201">
        <f>$J37-'Año 2011'!$J37</f>
        <v>41</v>
      </c>
      <c r="M37" s="242"/>
    </row>
    <row r="38" spans="1:13" x14ac:dyDescent="0.2">
      <c r="A38" s="125">
        <v>34</v>
      </c>
      <c r="B38" s="135" t="s">
        <v>34</v>
      </c>
      <c r="C38" s="200">
        <v>772007</v>
      </c>
      <c r="D38" s="202">
        <v>132673</v>
      </c>
      <c r="E38" s="203">
        <v>793742</v>
      </c>
      <c r="F38" s="201">
        <v>137964</v>
      </c>
      <c r="G38" s="203">
        <v>808188</v>
      </c>
      <c r="H38" s="243">
        <v>142642</v>
      </c>
      <c r="I38" s="203">
        <v>831739</v>
      </c>
      <c r="J38" s="243">
        <v>147359</v>
      </c>
      <c r="K38" s="203">
        <f>$I38-'Año 2011'!$I38</f>
        <v>81590</v>
      </c>
      <c r="L38" s="201">
        <f>$J38-'Año 2011'!$J38</f>
        <v>19505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25318</v>
      </c>
      <c r="D39" s="111">
        <v>1679</v>
      </c>
      <c r="E39" s="203">
        <v>26736</v>
      </c>
      <c r="F39" s="112">
        <v>1761</v>
      </c>
      <c r="G39" s="110">
        <v>27606</v>
      </c>
      <c r="H39" s="246">
        <v>1849</v>
      </c>
      <c r="I39" s="110">
        <v>29125</v>
      </c>
      <c r="J39" s="246">
        <v>1936</v>
      </c>
      <c r="K39" s="110">
        <f>$I39-'Año 2011'!$I39</f>
        <v>5030</v>
      </c>
      <c r="L39" s="112">
        <f>$J39-'Año 2011'!$J39</f>
        <v>344</v>
      </c>
      <c r="M39" s="247"/>
    </row>
    <row r="40" spans="1:13" x14ac:dyDescent="0.2">
      <c r="A40" s="125">
        <v>36</v>
      </c>
      <c r="B40" s="135" t="s">
        <v>36</v>
      </c>
      <c r="C40" s="200">
        <v>253331</v>
      </c>
      <c r="D40" s="202">
        <v>853</v>
      </c>
      <c r="E40" s="110">
        <v>266086</v>
      </c>
      <c r="F40" s="201">
        <v>893</v>
      </c>
      <c r="G40" s="203">
        <v>274875</v>
      </c>
      <c r="H40" s="243">
        <v>941</v>
      </c>
      <c r="I40" s="203">
        <v>291420</v>
      </c>
      <c r="J40" s="243">
        <v>986</v>
      </c>
      <c r="K40" s="203">
        <f>$I40-'Año 2011'!$I40</f>
        <v>51410</v>
      </c>
      <c r="L40" s="201">
        <f>$J40-'Año 2011'!$J40</f>
        <v>183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99797</v>
      </c>
      <c r="D41" s="111">
        <v>4398</v>
      </c>
      <c r="E41" s="203">
        <v>106884</v>
      </c>
      <c r="F41" s="112">
        <v>4622</v>
      </c>
      <c r="G41" s="110">
        <v>111300</v>
      </c>
      <c r="H41" s="246">
        <v>4827</v>
      </c>
      <c r="I41" s="110">
        <v>119186</v>
      </c>
      <c r="J41" s="246">
        <v>5049</v>
      </c>
      <c r="K41" s="110">
        <f>$I41-'Año 2011'!$I41</f>
        <v>26070</v>
      </c>
      <c r="L41" s="112">
        <f>$J41-'Año 2011'!$J41</f>
        <v>912</v>
      </c>
      <c r="M41" s="247"/>
    </row>
    <row r="42" spans="1:13" ht="25.5" x14ac:dyDescent="0.2">
      <c r="A42" s="125">
        <v>38</v>
      </c>
      <c r="B42" s="135" t="s">
        <v>38</v>
      </c>
      <c r="C42" s="209">
        <v>143398</v>
      </c>
      <c r="D42" s="111">
        <v>4792</v>
      </c>
      <c r="E42" s="110">
        <v>147539</v>
      </c>
      <c r="F42" s="112">
        <v>5003</v>
      </c>
      <c r="G42" s="110">
        <v>150639</v>
      </c>
      <c r="H42" s="246">
        <v>5169</v>
      </c>
      <c r="I42" s="110">
        <v>155701</v>
      </c>
      <c r="J42" s="246">
        <v>5324</v>
      </c>
      <c r="K42" s="110">
        <f>$I42-'Año 2011'!$I42</f>
        <v>15903</v>
      </c>
      <c r="L42" s="112">
        <f>$J42-'Año 2011'!$J42</f>
        <v>710</v>
      </c>
      <c r="M42" s="247"/>
    </row>
    <row r="43" spans="1:13" x14ac:dyDescent="0.2">
      <c r="A43" s="125">
        <v>39</v>
      </c>
      <c r="B43" s="135" t="s">
        <v>39</v>
      </c>
      <c r="C43" s="200">
        <v>161401</v>
      </c>
      <c r="D43" s="202">
        <v>22457</v>
      </c>
      <c r="E43" s="110">
        <v>168761</v>
      </c>
      <c r="F43" s="201">
        <v>23735</v>
      </c>
      <c r="G43" s="203">
        <v>173725</v>
      </c>
      <c r="H43" s="243">
        <v>24624</v>
      </c>
      <c r="I43" s="203">
        <v>181261</v>
      </c>
      <c r="J43" s="243">
        <v>25507</v>
      </c>
      <c r="K43" s="203">
        <f>$I43-'Año 2011'!$I43</f>
        <v>24724</v>
      </c>
      <c r="L43" s="201">
        <f>$J43-'Año 2011'!$J43</f>
        <v>3848</v>
      </c>
      <c r="M43" s="242"/>
    </row>
    <row r="44" spans="1:13" x14ac:dyDescent="0.2">
      <c r="A44" s="125">
        <v>40</v>
      </c>
      <c r="B44" s="135" t="s">
        <v>40</v>
      </c>
      <c r="C44" s="200">
        <v>15260</v>
      </c>
      <c r="D44" s="202">
        <v>1518</v>
      </c>
      <c r="E44" s="203">
        <v>15960</v>
      </c>
      <c r="F44" s="201">
        <v>1628</v>
      </c>
      <c r="G44" s="203">
        <v>16444</v>
      </c>
      <c r="H44" s="243">
        <v>1708</v>
      </c>
      <c r="I44" s="203">
        <v>17180</v>
      </c>
      <c r="J44" s="243">
        <v>1782</v>
      </c>
      <c r="K44" s="203">
        <f>$I44-'Año 2011'!$I44</f>
        <v>2578</v>
      </c>
      <c r="L44" s="201">
        <f>$J44-'Año 2011'!$J44</f>
        <v>366</v>
      </c>
      <c r="M44" s="242"/>
    </row>
    <row r="45" spans="1:13" ht="25.5" x14ac:dyDescent="0.2">
      <c r="A45" s="125">
        <v>41</v>
      </c>
      <c r="B45" s="135" t="s">
        <v>41</v>
      </c>
      <c r="C45" s="209">
        <v>244471</v>
      </c>
      <c r="D45" s="111">
        <v>7258</v>
      </c>
      <c r="E45" s="203">
        <v>260837</v>
      </c>
      <c r="F45" s="112">
        <v>7743</v>
      </c>
      <c r="G45" s="110">
        <v>270940</v>
      </c>
      <c r="H45" s="246">
        <v>8224</v>
      </c>
      <c r="I45" s="110">
        <v>289365</v>
      </c>
      <c r="J45" s="246">
        <v>8740</v>
      </c>
      <c r="K45" s="110">
        <f>$I45-'Año 2011'!$I45</f>
        <v>62224</v>
      </c>
      <c r="L45" s="112">
        <f>$J45-'Año 2011'!$J45</f>
        <v>1953</v>
      </c>
      <c r="M45" s="247"/>
    </row>
    <row r="46" spans="1:13" ht="25.5" x14ac:dyDescent="0.2">
      <c r="A46" s="125">
        <v>42</v>
      </c>
      <c r="B46" s="135" t="s">
        <v>42</v>
      </c>
      <c r="C46" s="209">
        <v>3598</v>
      </c>
      <c r="D46" s="111">
        <v>428</v>
      </c>
      <c r="E46" s="110">
        <v>3783</v>
      </c>
      <c r="F46" s="112">
        <v>445</v>
      </c>
      <c r="G46" s="110">
        <v>3893</v>
      </c>
      <c r="H46" s="246">
        <v>464</v>
      </c>
      <c r="I46" s="110">
        <v>4138</v>
      </c>
      <c r="J46" s="246">
        <v>481</v>
      </c>
      <c r="K46" s="110">
        <f>$I46-'Año 2011'!$I46</f>
        <v>730</v>
      </c>
      <c r="L46" s="112">
        <f>$J46-'Año 2011'!$J46</f>
        <v>79</v>
      </c>
      <c r="M46" s="247"/>
    </row>
    <row r="47" spans="1:13" ht="25.5" x14ac:dyDescent="0.2">
      <c r="A47" s="125">
        <v>43</v>
      </c>
      <c r="B47" s="135" t="s">
        <v>170</v>
      </c>
      <c r="C47" s="209">
        <v>5047</v>
      </c>
      <c r="D47" s="111">
        <v>829</v>
      </c>
      <c r="E47" s="110">
        <v>5342</v>
      </c>
      <c r="F47" s="112">
        <v>878</v>
      </c>
      <c r="G47" s="110">
        <v>5563</v>
      </c>
      <c r="H47" s="246">
        <v>925</v>
      </c>
      <c r="I47" s="110">
        <v>5966</v>
      </c>
      <c r="J47" s="246">
        <v>958</v>
      </c>
      <c r="K47" s="110">
        <f>$I47-'Año 2011'!$I47</f>
        <v>1224</v>
      </c>
      <c r="L47" s="112">
        <f>$J47-'Año 2011'!$J47</f>
        <v>178</v>
      </c>
      <c r="M47" s="247"/>
    </row>
    <row r="48" spans="1:13" x14ac:dyDescent="0.2">
      <c r="A48" s="125">
        <v>44</v>
      </c>
      <c r="B48" s="135" t="s">
        <v>173</v>
      </c>
      <c r="C48" s="200">
        <v>13467</v>
      </c>
      <c r="D48" s="202">
        <v>6316</v>
      </c>
      <c r="E48" s="110">
        <v>14211</v>
      </c>
      <c r="F48" s="201">
        <v>6699</v>
      </c>
      <c r="G48" s="203">
        <v>14698</v>
      </c>
      <c r="H48" s="243">
        <v>7018</v>
      </c>
      <c r="I48" s="203">
        <v>15639</v>
      </c>
      <c r="J48" s="243">
        <v>7317</v>
      </c>
      <c r="K48" s="203">
        <f>$I48-'Año 2011'!$I48</f>
        <v>2818</v>
      </c>
      <c r="L48" s="201">
        <f>$J48-'Año 2011'!$J48</f>
        <v>1388</v>
      </c>
      <c r="M48" s="242"/>
    </row>
    <row r="49" spans="1:13" x14ac:dyDescent="0.2">
      <c r="A49" s="125">
        <v>45</v>
      </c>
      <c r="B49" s="135" t="s">
        <v>43</v>
      </c>
      <c r="C49" s="200">
        <v>4276</v>
      </c>
      <c r="D49" s="202">
        <v>627</v>
      </c>
      <c r="E49" s="203">
        <v>4500</v>
      </c>
      <c r="F49" s="201">
        <v>649</v>
      </c>
      <c r="G49" s="203">
        <v>4667</v>
      </c>
      <c r="H49" s="243">
        <v>683</v>
      </c>
      <c r="I49" s="203">
        <v>4961</v>
      </c>
      <c r="J49" s="243">
        <v>725</v>
      </c>
      <c r="K49" s="203">
        <f>$I49-'Año 2011'!$I49</f>
        <v>932</v>
      </c>
      <c r="L49" s="201">
        <f>$J49-'Año 2011'!$J49</f>
        <v>133</v>
      </c>
      <c r="M49" s="242"/>
    </row>
    <row r="50" spans="1:13" x14ac:dyDescent="0.2">
      <c r="A50" s="125">
        <v>46</v>
      </c>
      <c r="B50" s="135" t="s">
        <v>44</v>
      </c>
      <c r="C50" s="200">
        <v>2265577</v>
      </c>
      <c r="D50" s="202">
        <v>50011</v>
      </c>
      <c r="E50" s="203">
        <v>2373032</v>
      </c>
      <c r="F50" s="201">
        <v>52017</v>
      </c>
      <c r="G50" s="203">
        <v>2441281</v>
      </c>
      <c r="H50" s="243">
        <v>53532</v>
      </c>
      <c r="I50" s="203">
        <v>2567440</v>
      </c>
      <c r="J50" s="243">
        <v>54921</v>
      </c>
      <c r="K50" s="203">
        <f>$I50-'Año 2011'!$I50</f>
        <v>405761</v>
      </c>
      <c r="L50" s="201">
        <f>$J50-'Año 2011'!$J50</f>
        <v>7075</v>
      </c>
      <c r="M50" s="242"/>
    </row>
    <row r="51" spans="1:13" x14ac:dyDescent="0.2">
      <c r="A51" s="125">
        <v>47</v>
      </c>
      <c r="B51" s="135" t="s">
        <v>45</v>
      </c>
      <c r="C51" s="200">
        <v>133067</v>
      </c>
      <c r="D51" s="202">
        <v>4174</v>
      </c>
      <c r="E51" s="203">
        <v>141403</v>
      </c>
      <c r="F51" s="201">
        <v>4453</v>
      </c>
      <c r="G51" s="203">
        <v>148426</v>
      </c>
      <c r="H51" s="243">
        <v>4769</v>
      </c>
      <c r="I51" s="203">
        <v>160464</v>
      </c>
      <c r="J51" s="243">
        <v>5037</v>
      </c>
      <c r="K51" s="203">
        <f>$I51-'Año 2011'!$I51</f>
        <v>34996</v>
      </c>
      <c r="L51" s="201">
        <f>$J51-'Año 2011'!$J51</f>
        <v>1216</v>
      </c>
      <c r="M51" s="242"/>
    </row>
    <row r="52" spans="1:13" x14ac:dyDescent="0.2">
      <c r="A52" s="125">
        <v>48</v>
      </c>
      <c r="B52" s="135" t="s">
        <v>46</v>
      </c>
      <c r="C52" s="200">
        <v>6992</v>
      </c>
      <c r="D52" s="202">
        <v>521</v>
      </c>
      <c r="E52" s="203">
        <v>7364</v>
      </c>
      <c r="F52" s="201">
        <v>545</v>
      </c>
      <c r="G52" s="203">
        <v>7609</v>
      </c>
      <c r="H52" s="243">
        <v>567</v>
      </c>
      <c r="I52" s="203">
        <v>8056</v>
      </c>
      <c r="J52" s="243">
        <v>589</v>
      </c>
      <c r="K52" s="203">
        <f>$I52-'Año 2011'!$I52</f>
        <v>1470</v>
      </c>
      <c r="L52" s="201">
        <f>$J52-'Año 2011'!$J52</f>
        <v>103</v>
      </c>
      <c r="M52" s="242"/>
    </row>
    <row r="53" spans="1:13" ht="25.5" x14ac:dyDescent="0.2">
      <c r="A53" s="125">
        <v>49</v>
      </c>
      <c r="B53" s="135" t="s">
        <v>47</v>
      </c>
      <c r="C53" s="209">
        <v>52792</v>
      </c>
      <c r="D53" s="111">
        <v>878</v>
      </c>
      <c r="E53" s="203">
        <v>55653</v>
      </c>
      <c r="F53" s="112">
        <v>930</v>
      </c>
      <c r="G53" s="110">
        <v>57839</v>
      </c>
      <c r="H53" s="246">
        <v>978</v>
      </c>
      <c r="I53" s="110">
        <v>62083</v>
      </c>
      <c r="J53" s="246">
        <v>1036</v>
      </c>
      <c r="K53" s="110">
        <f>$I53-'Año 2011'!$I53</f>
        <v>13164</v>
      </c>
      <c r="L53" s="112">
        <f>$J53-'Año 2011'!$J53</f>
        <v>244</v>
      </c>
      <c r="M53" s="247"/>
    </row>
    <row r="54" spans="1:13" x14ac:dyDescent="0.2">
      <c r="A54" s="125">
        <v>50</v>
      </c>
      <c r="B54" s="135" t="s">
        <v>48</v>
      </c>
      <c r="C54" s="200">
        <v>82091</v>
      </c>
      <c r="D54" s="202">
        <v>396</v>
      </c>
      <c r="E54" s="110">
        <v>86776</v>
      </c>
      <c r="F54" s="201">
        <v>414</v>
      </c>
      <c r="G54" s="203">
        <v>89986</v>
      </c>
      <c r="H54" s="243">
        <v>436</v>
      </c>
      <c r="I54" s="203">
        <v>95717</v>
      </c>
      <c r="J54" s="243">
        <v>457</v>
      </c>
      <c r="K54" s="203">
        <f>$I54-'Año 2011'!$I54</f>
        <v>18833</v>
      </c>
      <c r="L54" s="201">
        <f>$J54-'Año 2011'!$J54</f>
        <v>96</v>
      </c>
      <c r="M54" s="242"/>
    </row>
    <row r="55" spans="1:13" x14ac:dyDescent="0.2">
      <c r="A55" s="125">
        <v>51</v>
      </c>
      <c r="B55" s="135" t="s">
        <v>172</v>
      </c>
      <c r="C55" s="200">
        <v>465</v>
      </c>
      <c r="D55" s="202">
        <v>77</v>
      </c>
      <c r="E55" s="203">
        <v>469</v>
      </c>
      <c r="F55" s="201">
        <v>78</v>
      </c>
      <c r="G55" s="203">
        <v>474</v>
      </c>
      <c r="H55" s="243">
        <v>80</v>
      </c>
      <c r="I55" s="203">
        <v>486</v>
      </c>
      <c r="J55" s="243">
        <v>82</v>
      </c>
      <c r="K55" s="203">
        <f>$I55-'Año 2011'!$I55</f>
        <v>25</v>
      </c>
      <c r="L55" s="201">
        <f>$J55-'Año 2011'!$J55</f>
        <v>6</v>
      </c>
      <c r="M55" s="242"/>
    </row>
    <row r="56" spans="1:13" x14ac:dyDescent="0.2">
      <c r="A56" s="125">
        <v>52</v>
      </c>
      <c r="B56" s="135" t="s">
        <v>49</v>
      </c>
      <c r="C56" s="200">
        <v>33537</v>
      </c>
      <c r="D56" s="202">
        <v>5677</v>
      </c>
      <c r="E56" s="203">
        <v>34688</v>
      </c>
      <c r="F56" s="201">
        <v>5887</v>
      </c>
      <c r="G56" s="203">
        <v>35382</v>
      </c>
      <c r="H56" s="243">
        <v>6126</v>
      </c>
      <c r="I56" s="203">
        <v>36715</v>
      </c>
      <c r="J56" s="243">
        <v>6392</v>
      </c>
      <c r="K56" s="203">
        <f>$I56-'Año 2011'!$I56</f>
        <v>4333</v>
      </c>
      <c r="L56" s="201">
        <f>$J56-'Año 2011'!$J56</f>
        <v>974</v>
      </c>
      <c r="M56" s="242"/>
    </row>
    <row r="57" spans="1:13" ht="25.5" x14ac:dyDescent="0.2">
      <c r="A57" s="125">
        <v>53</v>
      </c>
      <c r="B57" s="135" t="s">
        <v>50</v>
      </c>
      <c r="C57" s="209">
        <v>9311</v>
      </c>
      <c r="D57" s="111">
        <v>499</v>
      </c>
      <c r="E57" s="203">
        <v>9961</v>
      </c>
      <c r="F57" s="112">
        <v>529</v>
      </c>
      <c r="G57" s="110">
        <v>10361</v>
      </c>
      <c r="H57" s="246">
        <v>545</v>
      </c>
      <c r="I57" s="110">
        <v>11046</v>
      </c>
      <c r="J57" s="246">
        <v>570</v>
      </c>
      <c r="K57" s="110">
        <f>$I57-'Año 2011'!$I57</f>
        <v>2056</v>
      </c>
      <c r="L57" s="112">
        <f>$J57-'Año 2011'!$J57</f>
        <v>82</v>
      </c>
      <c r="M57" s="247"/>
    </row>
    <row r="58" spans="1:13" x14ac:dyDescent="0.2">
      <c r="A58" s="125">
        <v>54</v>
      </c>
      <c r="B58" s="135" t="s">
        <v>51</v>
      </c>
      <c r="C58" s="200">
        <v>303906</v>
      </c>
      <c r="D58" s="202">
        <v>804</v>
      </c>
      <c r="E58" s="110">
        <v>319371</v>
      </c>
      <c r="F58" s="201">
        <v>849</v>
      </c>
      <c r="G58" s="203">
        <v>329770</v>
      </c>
      <c r="H58" s="243">
        <v>894</v>
      </c>
      <c r="I58" s="203">
        <v>348421</v>
      </c>
      <c r="J58" s="243">
        <v>931</v>
      </c>
      <c r="K58" s="203">
        <f>$I58-'Año 2011'!$I58</f>
        <v>60792</v>
      </c>
      <c r="L58" s="201">
        <f>$J58-'Año 2011'!$J58</f>
        <v>166</v>
      </c>
      <c r="M58" s="242"/>
    </row>
    <row r="59" spans="1:13" x14ac:dyDescent="0.2">
      <c r="A59" s="125">
        <v>55</v>
      </c>
      <c r="B59" s="135" t="s">
        <v>52</v>
      </c>
      <c r="C59" s="200">
        <v>3930</v>
      </c>
      <c r="D59" s="202">
        <v>234</v>
      </c>
      <c r="E59" s="203">
        <v>4159</v>
      </c>
      <c r="F59" s="201">
        <v>245</v>
      </c>
      <c r="G59" s="203">
        <v>4307</v>
      </c>
      <c r="H59" s="243">
        <v>258</v>
      </c>
      <c r="I59" s="203">
        <v>4593</v>
      </c>
      <c r="J59" s="243">
        <v>276</v>
      </c>
      <c r="K59" s="203">
        <f>$I59-'Año 2011'!$I59</f>
        <v>850</v>
      </c>
      <c r="L59" s="201">
        <f>$J59-'Año 2011'!$J59</f>
        <v>59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107589</v>
      </c>
      <c r="D60" s="111">
        <v>6382</v>
      </c>
      <c r="E60" s="203">
        <v>112683</v>
      </c>
      <c r="F60" s="112">
        <v>6732</v>
      </c>
      <c r="G60" s="110">
        <v>116939</v>
      </c>
      <c r="H60" s="246">
        <v>7035</v>
      </c>
      <c r="I60" s="110">
        <v>127253</v>
      </c>
      <c r="J60" s="246">
        <v>7350</v>
      </c>
      <c r="K60" s="110">
        <f>$I60-'Año 2011'!$I60</f>
        <v>24823</v>
      </c>
      <c r="L60" s="112">
        <f>$J60-'Año 2011'!$J60</f>
        <v>1267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3239</v>
      </c>
      <c r="D61" s="217">
        <v>822</v>
      </c>
      <c r="E61" s="110">
        <v>3727</v>
      </c>
      <c r="F61" s="216">
        <v>843</v>
      </c>
      <c r="G61" s="218">
        <v>4057</v>
      </c>
      <c r="H61" s="249">
        <v>862</v>
      </c>
      <c r="I61" s="218">
        <v>4659</v>
      </c>
      <c r="J61" s="249">
        <v>894</v>
      </c>
      <c r="K61" s="218">
        <f>$I61-'Año 2011'!$I61</f>
        <v>1936</v>
      </c>
      <c r="L61" s="216">
        <f>$J61-'Año 2011'!$J61</f>
        <v>100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1117</v>
      </c>
      <c r="D62" s="217">
        <v>431</v>
      </c>
      <c r="E62" s="218">
        <v>1269</v>
      </c>
      <c r="F62" s="216">
        <v>454</v>
      </c>
      <c r="G62" s="218">
        <v>1391</v>
      </c>
      <c r="H62" s="249">
        <v>479</v>
      </c>
      <c r="I62" s="218">
        <v>1598</v>
      </c>
      <c r="J62" s="249">
        <v>505</v>
      </c>
      <c r="K62" s="218">
        <f>$I62-'Año 2011'!$I62</f>
        <v>674</v>
      </c>
      <c r="L62" s="216">
        <f>$J62-'Año 2011'!$J62</f>
        <v>109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2914</v>
      </c>
      <c r="D63" s="217">
        <v>991</v>
      </c>
      <c r="E63" s="218">
        <v>3357</v>
      </c>
      <c r="F63" s="216">
        <v>1052</v>
      </c>
      <c r="G63" s="218">
        <v>3653</v>
      </c>
      <c r="H63" s="249">
        <v>1071</v>
      </c>
      <c r="I63" s="218">
        <v>4176</v>
      </c>
      <c r="J63" s="249">
        <v>1099</v>
      </c>
      <c r="K63" s="218">
        <f>$I63-'Año 2011'!$I63</f>
        <v>1738</v>
      </c>
      <c r="L63" s="216">
        <f>$J63-'Año 2011'!$J63</f>
        <v>187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10392</v>
      </c>
      <c r="D64" s="217">
        <v>1311</v>
      </c>
      <c r="E64" s="218">
        <v>11723</v>
      </c>
      <c r="F64" s="216">
        <v>1456</v>
      </c>
      <c r="G64" s="218">
        <v>12907</v>
      </c>
      <c r="H64" s="249">
        <v>1540</v>
      </c>
      <c r="I64" s="218">
        <v>15634</v>
      </c>
      <c r="J64" s="249">
        <v>1628</v>
      </c>
      <c r="K64" s="218">
        <f>$I64-'Año 2011'!$I64</f>
        <v>6424</v>
      </c>
      <c r="L64" s="216">
        <f>$J64-'Año 2011'!$J64</f>
        <v>455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43092</v>
      </c>
      <c r="D65" s="217">
        <v>8866</v>
      </c>
      <c r="E65" s="218">
        <v>49744</v>
      </c>
      <c r="F65" s="216">
        <v>9968</v>
      </c>
      <c r="G65" s="218">
        <v>55283</v>
      </c>
      <c r="H65" s="249">
        <v>10870</v>
      </c>
      <c r="I65" s="218">
        <v>69180</v>
      </c>
      <c r="J65" s="249">
        <v>11796</v>
      </c>
      <c r="K65" s="218">
        <f>$I65-'Año 2011'!$I65</f>
        <v>31708</v>
      </c>
      <c r="L65" s="216">
        <f>$J65-'Año 2011'!$J65</f>
        <v>3830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6993</v>
      </c>
      <c r="D66" s="217">
        <v>1486</v>
      </c>
      <c r="E66" s="218">
        <v>7939</v>
      </c>
      <c r="F66" s="216">
        <v>1567</v>
      </c>
      <c r="G66" s="218">
        <v>8651</v>
      </c>
      <c r="H66" s="249">
        <v>1633</v>
      </c>
      <c r="I66" s="218">
        <v>10427</v>
      </c>
      <c r="J66" s="249">
        <v>1716</v>
      </c>
      <c r="K66" s="218">
        <f>$I66-'Año 2011'!$I66</f>
        <v>4239</v>
      </c>
      <c r="L66" s="216">
        <f>$J66-'Año 2011'!$J66</f>
        <v>327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293</v>
      </c>
      <c r="D67" s="217">
        <v>174</v>
      </c>
      <c r="E67" s="218">
        <v>347</v>
      </c>
      <c r="F67" s="216">
        <v>192</v>
      </c>
      <c r="G67" s="218">
        <v>362</v>
      </c>
      <c r="H67" s="249">
        <v>207</v>
      </c>
      <c r="I67" s="218">
        <v>486</v>
      </c>
      <c r="J67" s="249">
        <v>223</v>
      </c>
      <c r="K67" s="218">
        <f>$I67-'Año 2011'!$I67</f>
        <v>226</v>
      </c>
      <c r="L67" s="216">
        <f>$J67-'Año 2011'!$J67</f>
        <v>68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31790</v>
      </c>
      <c r="D68" s="217">
        <v>280</v>
      </c>
      <c r="E68" s="218">
        <v>38693</v>
      </c>
      <c r="F68" s="216">
        <v>310</v>
      </c>
      <c r="G68" s="218">
        <v>43796</v>
      </c>
      <c r="H68" s="249">
        <v>364</v>
      </c>
      <c r="I68" s="218">
        <v>53177</v>
      </c>
      <c r="J68" s="249">
        <v>426</v>
      </c>
      <c r="K68" s="218">
        <f>$I68-'Año 2011'!$I68</f>
        <v>28856</v>
      </c>
      <c r="L68" s="216">
        <f>$J68-'Año 2011'!$J68</f>
        <v>180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126652</v>
      </c>
      <c r="D69" s="217">
        <v>793</v>
      </c>
      <c r="E69" s="218">
        <v>149659</v>
      </c>
      <c r="F69" s="216">
        <v>874</v>
      </c>
      <c r="G69" s="218">
        <v>166727</v>
      </c>
      <c r="H69" s="249">
        <v>985</v>
      </c>
      <c r="I69" s="218">
        <v>198108</v>
      </c>
      <c r="J69" s="249">
        <v>1099</v>
      </c>
      <c r="K69" s="218">
        <f>$I69-'Año 2011'!$I69</f>
        <v>93699</v>
      </c>
      <c r="L69" s="216">
        <f>$J69-'Año 2011'!$J69</f>
        <v>371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237710</v>
      </c>
      <c r="D70" s="217">
        <v>10377</v>
      </c>
      <c r="E70" s="218">
        <v>274913</v>
      </c>
      <c r="F70" s="216">
        <v>12409</v>
      </c>
      <c r="G70" s="218">
        <v>298342</v>
      </c>
      <c r="H70" s="249">
        <v>14863</v>
      </c>
      <c r="I70" s="218">
        <v>342759</v>
      </c>
      <c r="J70" s="249">
        <v>17266</v>
      </c>
      <c r="K70" s="218">
        <f>$I70-'Año 2011'!$I70</f>
        <v>141549</v>
      </c>
      <c r="L70" s="216">
        <f>$J70-'Año 2011'!$J70</f>
        <v>9073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566</v>
      </c>
      <c r="D71" s="217">
        <v>500</v>
      </c>
      <c r="E71" s="218">
        <v>615</v>
      </c>
      <c r="F71" s="216">
        <v>527</v>
      </c>
      <c r="G71" s="218">
        <v>641</v>
      </c>
      <c r="H71" s="249">
        <v>555</v>
      </c>
      <c r="I71" s="218">
        <v>700</v>
      </c>
      <c r="J71" s="249">
        <v>599</v>
      </c>
      <c r="K71" s="218">
        <f>$I71-'Año 2011'!$I71</f>
        <v>180</v>
      </c>
      <c r="L71" s="216">
        <f>$J71-'Año 2011'!$J71</f>
        <v>138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569</v>
      </c>
      <c r="D72" s="217">
        <v>242</v>
      </c>
      <c r="E72" s="218">
        <v>648</v>
      </c>
      <c r="F72" s="216">
        <v>263</v>
      </c>
      <c r="G72" s="218">
        <v>708</v>
      </c>
      <c r="H72" s="249">
        <v>294</v>
      </c>
      <c r="I72" s="218">
        <v>853</v>
      </c>
      <c r="J72" s="249">
        <v>309</v>
      </c>
      <c r="K72" s="218">
        <f>$I72-'Año 2011'!$I72</f>
        <v>368</v>
      </c>
      <c r="L72" s="216">
        <f>$J72-'Año 2011'!$J72</f>
        <v>88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931</v>
      </c>
      <c r="D73" s="217">
        <v>221</v>
      </c>
      <c r="E73" s="218">
        <v>1057</v>
      </c>
      <c r="F73" s="216">
        <v>243</v>
      </c>
      <c r="G73" s="218">
        <v>1135</v>
      </c>
      <c r="H73" s="249">
        <v>259</v>
      </c>
      <c r="I73" s="218">
        <v>1238</v>
      </c>
      <c r="J73" s="249">
        <v>276</v>
      </c>
      <c r="K73" s="218">
        <f>$I73-'Año 2011'!$I73</f>
        <v>402</v>
      </c>
      <c r="L73" s="216">
        <f>$J73-'Año 2011'!$J73</f>
        <v>67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/>
      <c r="E74" s="218"/>
      <c r="F74" s="216">
        <v>12</v>
      </c>
      <c r="G74" s="218"/>
      <c r="H74" s="249"/>
      <c r="I74" s="218"/>
      <c r="J74" s="249"/>
      <c r="K74" s="218"/>
      <c r="L74" s="216"/>
      <c r="M74" s="247"/>
    </row>
    <row r="75" spans="1:16" ht="13.5" thickBot="1" x14ac:dyDescent="0.25">
      <c r="A75" s="224"/>
      <c r="B75" s="186" t="s">
        <v>62</v>
      </c>
      <c r="C75" s="220">
        <f>SUM(C5:C74)</f>
        <v>14042477</v>
      </c>
      <c r="D75" s="222">
        <f>SUM(D5:D74)</f>
        <v>749394</v>
      </c>
      <c r="E75" s="223">
        <f t="shared" ref="E75:J75" si="0">+SUM(E5:E74)</f>
        <v>14795568</v>
      </c>
      <c r="F75" s="223">
        <f>+SUM(F5:F74)</f>
        <v>782424</v>
      </c>
      <c r="G75" s="223">
        <f t="shared" si="0"/>
        <v>15306839</v>
      </c>
      <c r="H75" s="223">
        <f t="shared" si="0"/>
        <v>812700</v>
      </c>
      <c r="I75" s="223">
        <f t="shared" si="0"/>
        <v>16175703</v>
      </c>
      <c r="J75" s="251">
        <f t="shared" si="0"/>
        <v>841055</v>
      </c>
      <c r="K75" s="223">
        <f>SUM(K5:K74)</f>
        <v>2781733</v>
      </c>
      <c r="L75" s="221">
        <f>SUM(L5:L74)</f>
        <v>121787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  <c r="E78" s="189"/>
      <c r="F78" s="189"/>
    </row>
    <row r="79" spans="1:16" ht="27" customHeight="1" thickBot="1" x14ac:dyDescent="0.25">
      <c r="B79" s="253" t="s">
        <v>161</v>
      </c>
      <c r="O79" s="380" t="s">
        <v>67</v>
      </c>
      <c r="P79" s="381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ht="39.6" customHeight="1" x14ac:dyDescent="0.2">
      <c r="B82" s="408" t="s">
        <v>348</v>
      </c>
      <c r="C82" s="408"/>
      <c r="D82" s="408"/>
      <c r="E82" s="321"/>
      <c r="F82" s="321"/>
    </row>
    <row r="83" spans="1:13" x14ac:dyDescent="0.2">
      <c r="B83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D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42</vt:i4>
      </vt:variant>
    </vt:vector>
  </HeadingPairs>
  <TitlesOfParts>
    <vt:vector size="71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Año 2015</vt:lpstr>
      <vt:lpstr>Año 2016</vt:lpstr>
      <vt:lpstr>TODOS LOS AÑOS</vt:lpstr>
      <vt:lpstr>Casos PS y Region</vt:lpstr>
      <vt:lpstr>Tasas de Uso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POBOBJ</vt:lpstr>
      <vt:lpstr>Gráfico Barra Por Año</vt:lpstr>
      <vt:lpstr>'Gráfico Casos por Año GES'!Área_de_impresión</vt:lpstr>
      <vt:lpstr>Indice!Área_de_impresión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'Año 2015'!DATOSAÑO</vt:lpstr>
      <vt:lpstr>'Año 2016'!DATOSAÑO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FON_JUN_2014</vt:lpstr>
      <vt:lpstr>FON_JUN_2015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ISA_JUN_2014</vt:lpstr>
      <vt:lpstr>ISA_JUN_2015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2016-06-13T21:52:38Z</cp:lastPrinted>
  <dcterms:created xsi:type="dcterms:W3CDTF">2008-02-19T17:53:29Z</dcterms:created>
  <dcterms:modified xsi:type="dcterms:W3CDTF">2016-09-05T18:48:53Z</dcterms:modified>
</cp:coreProperties>
</file>